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FSB - Josh\1- Projects\"/>
    </mc:Choice>
  </mc:AlternateContent>
  <xr:revisionPtr revIDLastSave="0" documentId="13_ncr:1_{C3276E1F-6C3F-4C4B-B0C7-A601D6840016}" xr6:coauthVersionLast="47" xr6:coauthVersionMax="47" xr10:uidLastSave="{00000000-0000-0000-0000-000000000000}"/>
  <bookViews>
    <workbookView xWindow="-120" yWindow="-120" windowWidth="29040" windowHeight="15720" xr2:uid="{00000000-000D-0000-FFFF-FFFF00000000}"/>
  </bookViews>
  <sheets>
    <sheet name="1 X Close Purchase Price Calc" sheetId="1" r:id="rId1"/>
    <sheet name="Sheet1" sheetId="2" state="hidden" r:id="rId2"/>
  </sheets>
  <definedNames>
    <definedName name="_xlnm.Print_Area" localSheetId="0">'1 X Close Purchase Price Calc'!$A$1:$G$37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1" l="1"/>
  <c r="G35" i="1"/>
  <c r="G34" i="1"/>
  <c r="A34" i="1"/>
  <c r="G33" i="1"/>
  <c r="A32" i="1"/>
  <c r="A31" i="1"/>
  <c r="G28" i="1"/>
  <c r="A18" i="1"/>
  <c r="AD17" i="1" l="1"/>
  <c r="AA17" i="1"/>
  <c r="AB17" i="1" s="1"/>
  <c r="AC17" i="1" s="1"/>
  <c r="A17" i="1"/>
  <c r="A15" i="1"/>
  <c r="G16" i="1"/>
  <c r="A16" i="1"/>
  <c r="AD15" i="1"/>
  <c r="I7" i="2"/>
  <c r="I6" i="2"/>
  <c r="I5" i="2"/>
  <c r="I4" i="2"/>
  <c r="I3" i="2"/>
  <c r="K7" i="2"/>
  <c r="K6" i="2"/>
  <c r="K5" i="2"/>
  <c r="K4" i="2"/>
  <c r="K3" i="2"/>
  <c r="A23" i="1"/>
  <c r="A22" i="1"/>
  <c r="A13" i="1"/>
  <c r="AD4" i="1"/>
  <c r="AC4" i="1"/>
  <c r="AB4" i="1"/>
  <c r="AA4" i="1"/>
  <c r="AF4" i="1" s="1"/>
  <c r="AI4" i="1"/>
  <c r="AG4" i="1"/>
  <c r="E7" i="2"/>
  <c r="E6" i="2"/>
  <c r="E5" i="2"/>
  <c r="E4" i="2"/>
  <c r="E3" i="2"/>
  <c r="AE17" i="1" l="1"/>
  <c r="AF17" i="1" s="1"/>
  <c r="G17" i="1" s="1"/>
  <c r="F6" i="2"/>
  <c r="F7" i="2" s="1"/>
  <c r="AK4" i="1"/>
  <c r="G26" i="1"/>
  <c r="AA15" i="1" l="1"/>
  <c r="AB15" i="1" s="1"/>
  <c r="AC15" i="1" s="1"/>
  <c r="AE15" i="1" s="1"/>
  <c r="AF15" i="1" s="1"/>
  <c r="G15" i="1" s="1"/>
  <c r="F18" i="1"/>
  <c r="G31" i="1" l="1"/>
  <c r="G32"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<sst xmlns="http://schemas.openxmlformats.org/spreadsheetml/2006/main" count="58" uniqueCount="40">
  <si>
    <t>Total Contract Sales Price Breakdown</t>
  </si>
  <si>
    <t>,esent Land \/alue</t>
  </si>
  <si>
    <t>No</t>
  </si>
  <si>
    <t>On Whole Loan Amount *80%</t>
  </si>
  <si>
    <t>Line 4 - Inspection and Draw/Title Draw Fees</t>
  </si>
  <si>
    <t>Borrower(s):</t>
  </si>
  <si>
    <t>FHA</t>
  </si>
  <si>
    <t>Site Built</t>
  </si>
  <si>
    <t>Question 1 - What type of Product is the borrower requesting?</t>
  </si>
  <si>
    <t>Yes</t>
  </si>
  <si>
    <t>OTHER QUESTIONS</t>
  </si>
  <si>
    <t>Question 3 - Please enter the Total Funds Paid to Builder (original Builder contract), including all taxes and fees associated with the build/project.</t>
  </si>
  <si>
    <t>Question 1 - Is the financing for a Site Built Property (MH/Modular), OR a Stick Built Property?</t>
  </si>
  <si>
    <t>Question 2 - How many months will construction take?</t>
  </si>
  <si>
    <t>Question 4 - Please enter the Amount the Builder/Retailer agrees towards Buyer's closing cost and/or prepaid items. (Builder/seller concessions)</t>
  </si>
  <si>
    <t xml:space="preserve">To view daily rate sheets please click on this link:                                                                                                           https://www.myfsbretail.com/_files/ugd/c39de5_7a5d7c99f2354cc9abae37c41040544a.pdf          </t>
  </si>
  <si>
    <t>Question 1 - Does Borrower Own the land Currently? (Yes or No)</t>
  </si>
  <si>
    <t>SECTION A. LOAN SETUP QUESTIONS / INFORMATION</t>
  </si>
  <si>
    <t>SECTION B. OTHER CONSTRUCTION QUESTIONS</t>
  </si>
  <si>
    <t>SECTION C. OTHER LAND QUESTIONS</t>
  </si>
  <si>
    <t>SECTION D. INFORMATIONAL</t>
  </si>
  <si>
    <t>VA/USDA Borrowers must finance all P&amp;I payments from the permanent loan into the loan amount.  NOTE - Construction Interest Rate is approximately 10%.</t>
  </si>
  <si>
    <t>Please go to the Print Version of the LE to see the P&amp;I Payments for each loan! Make sure this is not the PITI Payment!</t>
  </si>
  <si>
    <t>Line 6 - Permanent Financing Payments (P&amp;I - I/A):</t>
  </si>
  <si>
    <t>SECTION E. NEW TOTAL PURCHASE PRICE</t>
  </si>
  <si>
    <t>Total "Other Credits Section on URLA" - Seller Paid Costs</t>
  </si>
  <si>
    <t>←</t>
  </si>
  <si>
    <t>Please enter your seller concessions in the normal area of MBOT on the cost summary!</t>
  </si>
  <si>
    <t>Either of these figures to the left is the new required purchase price between the builder and the borrower. A new purchase contract with all construction costs is required to be executed. Please enter this amount into MBOT as your total purchase price.</t>
  </si>
  <si>
    <t>If the land is not currently owned by the borrower please enter here the purchase price of land.</t>
  </si>
  <si>
    <t>Please remember that if the borrowers have no "cost overuns" in the future this amount will be applied to principle at time of final loan modification.</t>
  </si>
  <si>
    <t>NOTE - FHA Stick Built Loans will close at the maximum rate posted on the AFR Rate Sheet!</t>
  </si>
  <si>
    <t>Please enter this as Assets within MBOT. DO NOT place this in the REO Screens!</t>
  </si>
  <si>
    <t>If the borrowers own the land DO NOT add an REO to the URLA in MBOT!!!</t>
  </si>
  <si>
    <t>Question 2 - Please enter the Current Value of the Land? (Always Required)</t>
  </si>
  <si>
    <t>Line 3 -Contingency Reserves Amount (Always 5% of the Tota Amount paid to the Builder - Section A, Question 3)</t>
  </si>
  <si>
    <t>This is the Total Builder Soft Costs:</t>
  </si>
  <si>
    <t>Please make sure that the builder has a separate line item in the contract for this amount labeled as "Builder Soft Costs".</t>
  </si>
  <si>
    <t>This is the Total Amount of Contingency:</t>
  </si>
  <si>
    <t>Please make sure that the builder has a separate line item in the contract for this amount labeled as "Contingency Reserve".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</si>
</sst>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quot;$&quot;#,##0"/>
    <numFmt numFmtId="166" formatCode="&quot;$&quot;#,##0.000"/>
    <numFmt numFmtId="167" formatCode="0.000%"/>
  </numFmts>
  <fonts count="12" x14ac:knownFonts="1">
    <font>
      <sz val="10"/>
      <color rgb="FF000000"/>
      <name val="Times New Roman"/>
      <charset val="204"/>
    </font>
    <font>
      <sz val="11"/>
      <name val="Times New Roman"/>
      <family val="1"/>
    </font>
    <font>
      <b/>
      <sz val="11"/>
      <name val="Times New Roman"/>
      <family val="1"/>
    </font>
    <font>
      <b/>
      <sz val="18"/>
      <name val="Times New Roman"/>
      <family val="1"/>
    </font>
    <font>
      <sz val="10"/>
      <color rgb="FF000000"/>
      <name val="Times New Roman"/>
      <family val="1"/>
    </font>
    <font>
      <b/>
      <sz val="13"/>
      <name val="Times New Roman"/>
      <family val="1"/>
    </font>
    <font>
      <sz val="13"/>
      <color rgb="FF000000"/>
      <name val="Times New Roman"/>
      <family val="1"/>
    </font>
    <font>
      <sz val="10"/>
      <name val="Times New Roman"/>
      <family val="1"/>
    </font>
    <font>
      <b/>
      <sz val="10"/>
      <name val="Times New Roman"/>
      <family val="1"/>
    </font>
    <font>
      <sz val="16"/>
      <name val="Aptos Narrow"/>
      <family val="2"/>
    </font>
    <font>
      <b/>
      <sz val="12"/>
      <name val="Times New Roman"/>
      <family val="1"/>
    </font>
    <font>
      <b/>
      <sz val="12"/>
      <color rgb="FF000000"/>
      <name val="Times New Roman"/>
      <family val="1"/>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1"/>
        <bgColor indexed="64"/>
      </patternFill>
    </fill>
    <fill>
      <patternFill patternType="solid">
        <fgColor theme="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46">
    <xf numFmtId="0" fontId="0" fillId="0" borderId="0" xfId="0" applyAlignment="1">
      <alignment horizontal="left" vertical="top"/>
    </xf>
    <xf numFmtId="164" fontId="1" fillId="0" borderId="1" xfId="0" applyNumberFormat="1" applyFont="1" applyBorder="1" applyAlignment="1" applyProtection="1">
      <alignment horizontal="center" vertical="center" shrinkToFit="1"/>
      <protection locked="0"/>
    </xf>
    <xf numFmtId="0" fontId="0" fillId="2" borderId="0" xfId="0" applyFill="1" applyAlignment="1">
      <alignment horizontal="left" vertical="top"/>
    </xf>
    <xf numFmtId="167" fontId="1" fillId="0" borderId="1" xfId="0" applyNumberFormat="1" applyFont="1" applyBorder="1" applyAlignment="1" applyProtection="1">
      <alignment horizontal="center" vertical="center" shrinkToFit="1"/>
      <protection locked="0"/>
    </xf>
    <xf numFmtId="0" fontId="4" fillId="0" borderId="0" xfId="0" applyFont="1" applyAlignment="1">
      <alignment horizontal="left" vertical="top"/>
    </xf>
    <xf numFmtId="164" fontId="1" fillId="2" borderId="1" xfId="0" applyNumberFormat="1" applyFont="1" applyFill="1" applyBorder="1" applyAlignment="1">
      <alignment horizontal="center" vertical="center" shrinkToFit="1"/>
    </xf>
    <xf numFmtId="3" fontId="1" fillId="0" borderId="1" xfId="0" applyNumberFormat="1" applyFont="1" applyBorder="1" applyAlignment="1" applyProtection="1">
      <alignment horizontal="center" vertical="center" shrinkToFit="1"/>
      <protection locked="0"/>
    </xf>
    <xf numFmtId="165" fontId="4" fillId="2" borderId="1" xfId="0" applyNumberFormat="1" applyFont="1" applyFill="1" applyBorder="1" applyAlignment="1">
      <alignment horizontal="center" vertical="center"/>
    </xf>
    <xf numFmtId="0" fontId="7" fillId="5" borderId="0" xfId="0" applyFont="1" applyFill="1" applyAlignment="1">
      <alignment horizontal="left" vertical="top"/>
    </xf>
    <xf numFmtId="9" fontId="7" fillId="5" borderId="0" xfId="0" applyNumberFormat="1" applyFont="1" applyFill="1" applyAlignment="1">
      <alignment horizontal="left" vertical="top"/>
    </xf>
    <xf numFmtId="0" fontId="9" fillId="5" borderId="0" xfId="0" applyFont="1" applyFill="1" applyAlignment="1">
      <alignment horizontal="right" vertical="top"/>
    </xf>
    <xf numFmtId="164" fontId="7" fillId="5" borderId="0" xfId="0" applyNumberFormat="1" applyFont="1" applyFill="1" applyAlignment="1">
      <alignment horizontal="left" vertical="top"/>
    </xf>
    <xf numFmtId="0" fontId="0" fillId="5" borderId="0" xfId="0" applyFill="1" applyAlignment="1">
      <alignment horizontal="left" vertical="top"/>
    </xf>
    <xf numFmtId="164" fontId="0" fillId="5" borderId="0" xfId="0" applyNumberFormat="1" applyFill="1" applyAlignment="1">
      <alignment horizontal="left" vertical="top"/>
    </xf>
    <xf numFmtId="166" fontId="0" fillId="5" borderId="0" xfId="0" applyNumberFormat="1" applyFill="1" applyAlignment="1">
      <alignment horizontal="left" vertical="top"/>
    </xf>
    <xf numFmtId="0" fontId="3" fillId="0" borderId="1" xfId="0" applyFont="1" applyBorder="1" applyAlignment="1">
      <alignment horizontal="center" vertical="top" wrapText="1"/>
    </xf>
    <xf numFmtId="0" fontId="2"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6" fillId="3" borderId="1" xfId="0" applyFont="1" applyFill="1" applyBorder="1" applyAlignment="1">
      <alignment horizontal="left" vertical="top"/>
    </xf>
    <xf numFmtId="0" fontId="2" fillId="0" borderId="1" xfId="0" applyFont="1" applyBorder="1" applyAlignment="1">
      <alignment horizontal="center" vertical="top" wrapText="1"/>
    </xf>
    <xf numFmtId="0" fontId="2" fillId="4" borderId="1" xfId="0" applyFont="1" applyFill="1" applyBorder="1" applyAlignment="1">
      <alignment horizontal="left" vertical="top" wrapText="1"/>
    </xf>
    <xf numFmtId="0" fontId="0" fillId="0" borderId="1" xfId="0" applyBorder="1" applyAlignment="1">
      <alignment horizontal="left" vertical="top"/>
    </xf>
    <xf numFmtId="0" fontId="8" fillId="5"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7" fillId="5" borderId="7" xfId="0" applyFont="1" applyFill="1" applyBorder="1" applyAlignment="1">
      <alignment horizontal="left" vertical="center" wrapText="1"/>
    </xf>
    <xf numFmtId="0" fontId="7" fillId="5" borderId="5" xfId="0" applyFont="1" applyFill="1" applyBorder="1" applyAlignment="1">
      <alignment horizontal="left" vertical="center" wrapText="1"/>
    </xf>
    <xf numFmtId="0" fontId="7" fillId="5" borderId="6" xfId="0" applyFont="1" applyFill="1" applyBorder="1" applyAlignment="1">
      <alignment horizontal="left" vertical="top" wrapText="1"/>
    </xf>
    <xf numFmtId="0" fontId="7" fillId="5" borderId="7" xfId="0" applyFont="1" applyFill="1" applyBorder="1" applyAlignment="1">
      <alignment horizontal="left" vertical="top" wrapText="1"/>
    </xf>
    <xf numFmtId="0" fontId="0" fillId="0" borderId="1" xfId="0" applyBorder="1" applyAlignment="1">
      <alignment horizontal="left" vertical="top"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1" fillId="0" borderId="2" xfId="0" applyFont="1" applyBorder="1" applyAlignment="1">
      <alignment vertical="top" wrapText="1"/>
    </xf>
    <xf numFmtId="0" fontId="0" fillId="0" borderId="4" xfId="0" applyBorder="1" applyAlignment="1">
      <alignment vertical="top" wrapText="1"/>
    </xf>
    <xf numFmtId="0" fontId="1" fillId="0" borderId="2" xfId="0" applyFont="1"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10" fillId="5" borderId="8"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drawing1.xml><?xml version="1.0" encoding="utf-8"?>
<xdr:wsDr xmlns:xdr="http://schemas.openxmlformats.org/drawingml/2006/spreadsheetDrawing" xmlns:a="http://schemas.openxmlformats.org/drawingml/2006/main">
  <xdr:oneCellAnchor>
    <xdr:from>
      <xdr:col>5</xdr:col>
      <xdr:colOff>174469</xdr:colOff>
      <xdr:row>26</xdr:row>
      <xdr:rowOff>161668</xdr:rowOff>
    </xdr:from>
    <xdr:ext cx="6350" cy="126364"/>
    <xdr:sp macro="" textlink="">
      <xdr:nvSpPr>
        <xdr:cNvPr id="2" name="Shape 2">
          <a:extLst>
            <a:ext uri="{FF2B5EF4-FFF2-40B4-BE49-F238E27FC236}">
              <a16:creationId xmlns:a16="http://schemas.microsoft.com/office/drawing/2014/main" id="{00000000-0008-0000-0000-000002000000}"/>
            </a:ext>
          </a:extLst>
        </xdr:cNvPr>
        <xdr:cNvSpPr/>
      </xdr:nvSpPr>
      <xdr:spPr>
        <a:xfrm>
          <a:off x="0" y="0"/>
          <a:ext cx="6350" cy="126364"/>
        </a:xfrm>
        <a:custGeom>
          <a:avLst/>
          <a:gdLst/>
          <a:ahLst/>
          <a:cxnLst/>
          <a:rect l="0" t="0" r="0" b="0"/>
          <a:pathLst>
            <a:path w="6350" h="126364">
              <a:moveTo>
                <a:pt x="6107" y="126174"/>
              </a:moveTo>
              <a:lnTo>
                <a:pt x="0" y="126174"/>
              </a:lnTo>
              <a:lnTo>
                <a:pt x="0" y="0"/>
              </a:lnTo>
              <a:lnTo>
                <a:pt x="6107" y="0"/>
              </a:lnTo>
              <a:lnTo>
                <a:pt x="6107" y="126174"/>
              </a:lnTo>
              <a:close/>
            </a:path>
          </a:pathLst>
        </a:custGeom>
        <a:solidFill>
          <a:srgbClr val="EDEDED">
            <a:alpha val="50000"/>
          </a:srgbClr>
        </a:solidFill>
      </xdr:spPr>
    </xdr:sp>
    <xdr:clientData/>
  </xdr:oneCellAnchor>
  <xdr:oneCellAnchor>
    <xdr:from>
      <xdr:col>2</xdr:col>
      <xdr:colOff>230181</xdr:colOff>
      <xdr:row>20</xdr:row>
      <xdr:rowOff>0</xdr:rowOff>
    </xdr:from>
    <xdr:ext cx="6350" cy="130810"/>
    <xdr:sp macro="" textlink="">
      <xdr:nvSpPr>
        <xdr:cNvPr id="7" name="Shape 6">
          <a:extLst>
            <a:ext uri="{FF2B5EF4-FFF2-40B4-BE49-F238E27FC236}">
              <a16:creationId xmlns:a16="http://schemas.microsoft.com/office/drawing/2014/main" id="{CCB2CD3D-A027-406C-B108-3C9798E226B2}"/>
            </a:ext>
          </a:extLst>
        </xdr:cNvPr>
        <xdr:cNvSpPr/>
      </xdr:nvSpPr>
      <xdr:spPr>
        <a:xfrm>
          <a:off x="1716081" y="3657600"/>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2</xdr:col>
      <xdr:colOff>230181</xdr:colOff>
      <xdr:row>22</xdr:row>
      <xdr:rowOff>0</xdr:rowOff>
    </xdr:from>
    <xdr:ext cx="6350" cy="130810"/>
    <xdr:sp macro="" textlink="">
      <xdr:nvSpPr>
        <xdr:cNvPr id="11" name="Shape 6">
          <a:extLst>
            <a:ext uri="{FF2B5EF4-FFF2-40B4-BE49-F238E27FC236}">
              <a16:creationId xmlns:a16="http://schemas.microsoft.com/office/drawing/2014/main" id="{BF51DA9D-4723-4537-A220-F3A5F9636571}"/>
            </a:ext>
          </a:extLst>
        </xdr:cNvPr>
        <xdr:cNvSpPr/>
      </xdr:nvSpPr>
      <xdr:spPr>
        <a:xfrm>
          <a:off x="1716081" y="3086100"/>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5</xdr:col>
      <xdr:colOff>174469</xdr:colOff>
      <xdr:row>10</xdr:row>
      <xdr:rowOff>161668</xdr:rowOff>
    </xdr:from>
    <xdr:ext cx="6350" cy="126364"/>
    <xdr:sp macro="" textlink="">
      <xdr:nvSpPr>
        <xdr:cNvPr id="8" name="Shape 2">
          <a:extLst>
            <a:ext uri="{FF2B5EF4-FFF2-40B4-BE49-F238E27FC236}">
              <a16:creationId xmlns:a16="http://schemas.microsoft.com/office/drawing/2014/main" id="{F1DE130A-B388-4788-8259-FD593DDEDFE7}"/>
            </a:ext>
          </a:extLst>
        </xdr:cNvPr>
        <xdr:cNvSpPr/>
      </xdr:nvSpPr>
      <xdr:spPr>
        <a:xfrm>
          <a:off x="3889219" y="2676268"/>
          <a:ext cx="6350" cy="126364"/>
        </a:xfrm>
        <a:custGeom>
          <a:avLst/>
          <a:gdLst/>
          <a:ahLst/>
          <a:cxnLst/>
          <a:rect l="0" t="0" r="0" b="0"/>
          <a:pathLst>
            <a:path w="6350" h="126364">
              <a:moveTo>
                <a:pt x="6107" y="126174"/>
              </a:moveTo>
              <a:lnTo>
                <a:pt x="0" y="126174"/>
              </a:lnTo>
              <a:lnTo>
                <a:pt x="0" y="0"/>
              </a:lnTo>
              <a:lnTo>
                <a:pt x="6107" y="0"/>
              </a:lnTo>
              <a:lnTo>
                <a:pt x="6107" y="126174"/>
              </a:lnTo>
              <a:close/>
            </a:path>
          </a:pathLst>
        </a:custGeom>
        <a:solidFill>
          <a:srgbClr val="EDEDED">
            <a:alpha val="50000"/>
          </a:srgbClr>
        </a:solidFill>
      </xdr:spPr>
    </xdr:sp>
    <xdr:clientData/>
  </xdr:oneCellAnchor>
  <xdr:oneCellAnchor>
    <xdr:from>
      <xdr:col>1</xdr:col>
      <xdr:colOff>161349</xdr:colOff>
      <xdr:row>10</xdr:row>
      <xdr:rowOff>939368</xdr:rowOff>
    </xdr:from>
    <xdr:ext cx="6350" cy="130810"/>
    <xdr:sp macro="" textlink="">
      <xdr:nvSpPr>
        <xdr:cNvPr id="9" name="Shape 4">
          <a:extLst>
            <a:ext uri="{FF2B5EF4-FFF2-40B4-BE49-F238E27FC236}">
              <a16:creationId xmlns:a16="http://schemas.microsoft.com/office/drawing/2014/main" id="{8E8E0BCE-EBEE-4CFC-93E7-646776154B00}"/>
            </a:ext>
          </a:extLst>
        </xdr:cNvPr>
        <xdr:cNvSpPr/>
      </xdr:nvSpPr>
      <xdr:spPr>
        <a:xfrm>
          <a:off x="904299" y="3082493"/>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10</xdr:row>
      <xdr:rowOff>1074735</xdr:rowOff>
    </xdr:from>
    <xdr:ext cx="6350" cy="113030"/>
    <xdr:sp macro="" textlink="">
      <xdr:nvSpPr>
        <xdr:cNvPr id="10" name="Shape 5">
          <a:extLst>
            <a:ext uri="{FF2B5EF4-FFF2-40B4-BE49-F238E27FC236}">
              <a16:creationId xmlns:a16="http://schemas.microsoft.com/office/drawing/2014/main" id="{30F92DB7-9BEE-4835-ADD0-ECC50481C8D4}"/>
            </a:ext>
          </a:extLst>
        </xdr:cNvPr>
        <xdr:cNvSpPr/>
      </xdr:nvSpPr>
      <xdr:spPr>
        <a:xfrm>
          <a:off x="776860" y="3084510"/>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5</xdr:col>
      <xdr:colOff>174469</xdr:colOff>
      <xdr:row>27</xdr:row>
      <xdr:rowOff>161668</xdr:rowOff>
    </xdr:from>
    <xdr:ext cx="6350" cy="126364"/>
    <xdr:sp macro="" textlink="">
      <xdr:nvSpPr>
        <xdr:cNvPr id="12" name="Shape 2">
          <a:extLst>
            <a:ext uri="{FF2B5EF4-FFF2-40B4-BE49-F238E27FC236}">
              <a16:creationId xmlns:a16="http://schemas.microsoft.com/office/drawing/2014/main" id="{E76A4900-22EB-416E-92C0-085AEBFA8C3F}"/>
            </a:ext>
          </a:extLst>
        </xdr:cNvPr>
        <xdr:cNvSpPr/>
      </xdr:nvSpPr>
      <xdr:spPr>
        <a:xfrm>
          <a:off x="3889219" y="3819268"/>
          <a:ext cx="6350" cy="126364"/>
        </a:xfrm>
        <a:custGeom>
          <a:avLst/>
          <a:gdLst/>
          <a:ahLst/>
          <a:cxnLst/>
          <a:rect l="0" t="0" r="0" b="0"/>
          <a:pathLst>
            <a:path w="6350" h="126364">
              <a:moveTo>
                <a:pt x="6107" y="126174"/>
              </a:moveTo>
              <a:lnTo>
                <a:pt x="0" y="126174"/>
              </a:lnTo>
              <a:lnTo>
                <a:pt x="0" y="0"/>
              </a:lnTo>
              <a:lnTo>
                <a:pt x="6107" y="0"/>
              </a:lnTo>
              <a:lnTo>
                <a:pt x="6107" y="126174"/>
              </a:lnTo>
              <a:close/>
            </a:path>
          </a:pathLst>
        </a:custGeom>
        <a:solidFill>
          <a:srgbClr val="EDEDED">
            <a:alpha val="50000"/>
          </a:srgbClr>
        </a:solidFill>
      </xdr:spPr>
    </xdr:sp>
    <xdr:clientData/>
  </xdr:oneCellAnchor>
  <xdr:oneCellAnchor>
    <xdr:from>
      <xdr:col>2</xdr:col>
      <xdr:colOff>230181</xdr:colOff>
      <xdr:row>14</xdr:row>
      <xdr:rowOff>0</xdr:rowOff>
    </xdr:from>
    <xdr:ext cx="6350" cy="130810"/>
    <xdr:sp macro="" textlink="">
      <xdr:nvSpPr>
        <xdr:cNvPr id="15" name="Shape 6">
          <a:extLst>
            <a:ext uri="{FF2B5EF4-FFF2-40B4-BE49-F238E27FC236}">
              <a16:creationId xmlns:a16="http://schemas.microsoft.com/office/drawing/2014/main" id="{FF496696-E472-4CE4-AB46-5D69B6ACB691}"/>
            </a:ext>
          </a:extLst>
        </xdr:cNvPr>
        <xdr:cNvSpPr/>
      </xdr:nvSpPr>
      <xdr:spPr>
        <a:xfrm>
          <a:off x="1716081" y="5105400"/>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161349</xdr:colOff>
      <xdr:row>26</xdr:row>
      <xdr:rowOff>939368</xdr:rowOff>
    </xdr:from>
    <xdr:ext cx="6350" cy="130810"/>
    <xdr:sp macro="" textlink="">
      <xdr:nvSpPr>
        <xdr:cNvPr id="16" name="Shape 4">
          <a:extLst>
            <a:ext uri="{FF2B5EF4-FFF2-40B4-BE49-F238E27FC236}">
              <a16:creationId xmlns:a16="http://schemas.microsoft.com/office/drawing/2014/main" id="{2A243A37-B3A9-4E54-B9CC-B33C5E173907}"/>
            </a:ext>
          </a:extLst>
        </xdr:cNvPr>
        <xdr:cNvSpPr/>
      </xdr:nvSpPr>
      <xdr:spPr>
        <a:xfrm>
          <a:off x="904299" y="5101793"/>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26</xdr:row>
      <xdr:rowOff>1074735</xdr:rowOff>
    </xdr:from>
    <xdr:ext cx="6350" cy="113030"/>
    <xdr:sp macro="" textlink="">
      <xdr:nvSpPr>
        <xdr:cNvPr id="17" name="Shape 5">
          <a:extLst>
            <a:ext uri="{FF2B5EF4-FFF2-40B4-BE49-F238E27FC236}">
              <a16:creationId xmlns:a16="http://schemas.microsoft.com/office/drawing/2014/main" id="{A4FBB6D6-5C6B-46BB-99C0-616D2A904E3E}"/>
            </a:ext>
          </a:extLst>
        </xdr:cNvPr>
        <xdr:cNvSpPr/>
      </xdr:nvSpPr>
      <xdr:spPr>
        <a:xfrm>
          <a:off x="776860" y="5103810"/>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5</xdr:col>
      <xdr:colOff>174469</xdr:colOff>
      <xdr:row>27</xdr:row>
      <xdr:rowOff>0</xdr:rowOff>
    </xdr:from>
    <xdr:ext cx="6350" cy="126364"/>
    <xdr:sp macro="" textlink="">
      <xdr:nvSpPr>
        <xdr:cNvPr id="19" name="Shape 2">
          <a:extLst>
            <a:ext uri="{FF2B5EF4-FFF2-40B4-BE49-F238E27FC236}">
              <a16:creationId xmlns:a16="http://schemas.microsoft.com/office/drawing/2014/main" id="{EC0F654E-E146-4F0E-8662-8C42DB36324E}"/>
            </a:ext>
          </a:extLst>
        </xdr:cNvPr>
        <xdr:cNvSpPr/>
      </xdr:nvSpPr>
      <xdr:spPr>
        <a:xfrm>
          <a:off x="3889219" y="2676268"/>
          <a:ext cx="6350" cy="126364"/>
        </a:xfrm>
        <a:custGeom>
          <a:avLst/>
          <a:gdLst/>
          <a:ahLst/>
          <a:cxnLst/>
          <a:rect l="0" t="0" r="0" b="0"/>
          <a:pathLst>
            <a:path w="6350" h="126364">
              <a:moveTo>
                <a:pt x="6107" y="126174"/>
              </a:moveTo>
              <a:lnTo>
                <a:pt x="0" y="126174"/>
              </a:lnTo>
              <a:lnTo>
                <a:pt x="0" y="0"/>
              </a:lnTo>
              <a:lnTo>
                <a:pt x="6107" y="0"/>
              </a:lnTo>
              <a:lnTo>
                <a:pt x="6107" y="126174"/>
              </a:lnTo>
              <a:close/>
            </a:path>
          </a:pathLst>
        </a:custGeom>
        <a:solidFill>
          <a:srgbClr val="EDEDED">
            <a:alpha val="50000"/>
          </a:srgbClr>
        </a:solidFill>
      </xdr:spPr>
    </xdr:sp>
    <xdr:clientData/>
  </xdr:oneCellAnchor>
  <xdr:oneCellAnchor>
    <xdr:from>
      <xdr:col>1</xdr:col>
      <xdr:colOff>161349</xdr:colOff>
      <xdr:row>27</xdr:row>
      <xdr:rowOff>0</xdr:rowOff>
    </xdr:from>
    <xdr:ext cx="6350" cy="130810"/>
    <xdr:sp macro="" textlink="">
      <xdr:nvSpPr>
        <xdr:cNvPr id="25" name="Shape 4">
          <a:extLst>
            <a:ext uri="{FF2B5EF4-FFF2-40B4-BE49-F238E27FC236}">
              <a16:creationId xmlns:a16="http://schemas.microsoft.com/office/drawing/2014/main" id="{46090656-AEC0-448B-88A2-B8A248C77A20}"/>
            </a:ext>
          </a:extLst>
        </xdr:cNvPr>
        <xdr:cNvSpPr/>
      </xdr:nvSpPr>
      <xdr:spPr>
        <a:xfrm>
          <a:off x="904299" y="3653993"/>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27</xdr:row>
      <xdr:rowOff>0</xdr:rowOff>
    </xdr:from>
    <xdr:ext cx="6350" cy="113030"/>
    <xdr:sp macro="" textlink="">
      <xdr:nvSpPr>
        <xdr:cNvPr id="26" name="Shape 5">
          <a:extLst>
            <a:ext uri="{FF2B5EF4-FFF2-40B4-BE49-F238E27FC236}">
              <a16:creationId xmlns:a16="http://schemas.microsoft.com/office/drawing/2014/main" id="{2675622A-2A45-4FE0-9E6F-85D827DD955D}"/>
            </a:ext>
          </a:extLst>
        </xdr:cNvPr>
        <xdr:cNvSpPr/>
      </xdr:nvSpPr>
      <xdr:spPr>
        <a:xfrm>
          <a:off x="776860" y="3656010"/>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2</xdr:col>
      <xdr:colOff>230181</xdr:colOff>
      <xdr:row>4</xdr:row>
      <xdr:rowOff>0</xdr:rowOff>
    </xdr:from>
    <xdr:ext cx="6350" cy="130810"/>
    <xdr:sp macro="" textlink="">
      <xdr:nvSpPr>
        <xdr:cNvPr id="27" name="Shape 6">
          <a:extLst>
            <a:ext uri="{FF2B5EF4-FFF2-40B4-BE49-F238E27FC236}">
              <a16:creationId xmlns:a16="http://schemas.microsoft.com/office/drawing/2014/main" id="{25C07777-0BBC-4D30-9952-16678263F5CB}"/>
            </a:ext>
          </a:extLst>
        </xdr:cNvPr>
        <xdr:cNvSpPr/>
      </xdr:nvSpPr>
      <xdr:spPr>
        <a:xfrm>
          <a:off x="1716081" y="4486275"/>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161349</xdr:colOff>
      <xdr:row>4</xdr:row>
      <xdr:rowOff>939368</xdr:rowOff>
    </xdr:from>
    <xdr:ext cx="6350" cy="130810"/>
    <xdr:sp macro="" textlink="">
      <xdr:nvSpPr>
        <xdr:cNvPr id="28" name="Shape 4">
          <a:extLst>
            <a:ext uri="{FF2B5EF4-FFF2-40B4-BE49-F238E27FC236}">
              <a16:creationId xmlns:a16="http://schemas.microsoft.com/office/drawing/2014/main" id="{515F4175-8C6B-4E59-8CAF-520F412943B8}"/>
            </a:ext>
          </a:extLst>
        </xdr:cNvPr>
        <xdr:cNvSpPr/>
      </xdr:nvSpPr>
      <xdr:spPr>
        <a:xfrm>
          <a:off x="904299" y="4901768"/>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4</xdr:row>
      <xdr:rowOff>1074735</xdr:rowOff>
    </xdr:from>
    <xdr:ext cx="6350" cy="113030"/>
    <xdr:sp macro="" textlink="">
      <xdr:nvSpPr>
        <xdr:cNvPr id="29" name="Shape 5">
          <a:extLst>
            <a:ext uri="{FF2B5EF4-FFF2-40B4-BE49-F238E27FC236}">
              <a16:creationId xmlns:a16="http://schemas.microsoft.com/office/drawing/2014/main" id="{23719873-F5E1-4809-B57A-F2BA5EF43207}"/>
            </a:ext>
          </a:extLst>
        </xdr:cNvPr>
        <xdr:cNvSpPr/>
      </xdr:nvSpPr>
      <xdr:spPr>
        <a:xfrm>
          <a:off x="776860" y="4903785"/>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2</xdr:col>
      <xdr:colOff>230181</xdr:colOff>
      <xdr:row>10</xdr:row>
      <xdr:rowOff>0</xdr:rowOff>
    </xdr:from>
    <xdr:ext cx="6350" cy="130810"/>
    <xdr:sp macro="" textlink="">
      <xdr:nvSpPr>
        <xdr:cNvPr id="30" name="Shape 6">
          <a:extLst>
            <a:ext uri="{FF2B5EF4-FFF2-40B4-BE49-F238E27FC236}">
              <a16:creationId xmlns:a16="http://schemas.microsoft.com/office/drawing/2014/main" id="{CB4B3F7C-E675-4FCA-9995-BC9F5108F9C6}"/>
            </a:ext>
          </a:extLst>
        </xdr:cNvPr>
        <xdr:cNvSpPr/>
      </xdr:nvSpPr>
      <xdr:spPr>
        <a:xfrm>
          <a:off x="1716081" y="714375"/>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161349</xdr:colOff>
      <xdr:row>10</xdr:row>
      <xdr:rowOff>939368</xdr:rowOff>
    </xdr:from>
    <xdr:ext cx="6350" cy="130810"/>
    <xdr:sp macro="" textlink="">
      <xdr:nvSpPr>
        <xdr:cNvPr id="31" name="Shape 4">
          <a:extLst>
            <a:ext uri="{FF2B5EF4-FFF2-40B4-BE49-F238E27FC236}">
              <a16:creationId xmlns:a16="http://schemas.microsoft.com/office/drawing/2014/main" id="{DEFE43A8-CAD0-42A8-9C07-1A277514CD5A}"/>
            </a:ext>
          </a:extLst>
        </xdr:cNvPr>
        <xdr:cNvSpPr/>
      </xdr:nvSpPr>
      <xdr:spPr>
        <a:xfrm>
          <a:off x="904299" y="929843"/>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10</xdr:row>
      <xdr:rowOff>1074735</xdr:rowOff>
    </xdr:from>
    <xdr:ext cx="6350" cy="113030"/>
    <xdr:sp macro="" textlink="">
      <xdr:nvSpPr>
        <xdr:cNvPr id="32" name="Shape 5">
          <a:extLst>
            <a:ext uri="{FF2B5EF4-FFF2-40B4-BE49-F238E27FC236}">
              <a16:creationId xmlns:a16="http://schemas.microsoft.com/office/drawing/2014/main" id="{18984A90-5D72-4405-9FB1-D03E2FF74871}"/>
            </a:ext>
          </a:extLst>
        </xdr:cNvPr>
        <xdr:cNvSpPr/>
      </xdr:nvSpPr>
      <xdr:spPr>
        <a:xfrm>
          <a:off x="776860" y="931860"/>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2</xdr:col>
      <xdr:colOff>230181</xdr:colOff>
      <xdr:row>10</xdr:row>
      <xdr:rowOff>0</xdr:rowOff>
    </xdr:from>
    <xdr:ext cx="6350" cy="130810"/>
    <xdr:sp macro="" textlink="">
      <xdr:nvSpPr>
        <xdr:cNvPr id="33" name="Shape 6">
          <a:extLst>
            <a:ext uri="{FF2B5EF4-FFF2-40B4-BE49-F238E27FC236}">
              <a16:creationId xmlns:a16="http://schemas.microsoft.com/office/drawing/2014/main" id="{F3CEABBC-4E56-4259-AEE5-F1F4C1FDEB70}"/>
            </a:ext>
          </a:extLst>
        </xdr:cNvPr>
        <xdr:cNvSpPr/>
      </xdr:nvSpPr>
      <xdr:spPr>
        <a:xfrm>
          <a:off x="1716081" y="714375"/>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161349</xdr:colOff>
      <xdr:row>10</xdr:row>
      <xdr:rowOff>939368</xdr:rowOff>
    </xdr:from>
    <xdr:ext cx="6350" cy="130810"/>
    <xdr:sp macro="" textlink="">
      <xdr:nvSpPr>
        <xdr:cNvPr id="34" name="Shape 4">
          <a:extLst>
            <a:ext uri="{FF2B5EF4-FFF2-40B4-BE49-F238E27FC236}">
              <a16:creationId xmlns:a16="http://schemas.microsoft.com/office/drawing/2014/main" id="{24D6DAD1-1136-4879-AEA3-23609B2AA4AC}"/>
            </a:ext>
          </a:extLst>
        </xdr:cNvPr>
        <xdr:cNvSpPr/>
      </xdr:nvSpPr>
      <xdr:spPr>
        <a:xfrm>
          <a:off x="904299" y="929843"/>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10</xdr:row>
      <xdr:rowOff>1074735</xdr:rowOff>
    </xdr:from>
    <xdr:ext cx="6350" cy="113030"/>
    <xdr:sp macro="" textlink="">
      <xdr:nvSpPr>
        <xdr:cNvPr id="35" name="Shape 5">
          <a:extLst>
            <a:ext uri="{FF2B5EF4-FFF2-40B4-BE49-F238E27FC236}">
              <a16:creationId xmlns:a16="http://schemas.microsoft.com/office/drawing/2014/main" id="{761AE519-8E46-40A1-A62E-22F6B4D7093B}"/>
            </a:ext>
          </a:extLst>
        </xdr:cNvPr>
        <xdr:cNvSpPr/>
      </xdr:nvSpPr>
      <xdr:spPr>
        <a:xfrm>
          <a:off x="776860" y="931860"/>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5</xdr:col>
      <xdr:colOff>174469</xdr:colOff>
      <xdr:row>10</xdr:row>
      <xdr:rowOff>161668</xdr:rowOff>
    </xdr:from>
    <xdr:ext cx="6350" cy="126364"/>
    <xdr:sp macro="" textlink="">
      <xdr:nvSpPr>
        <xdr:cNvPr id="36" name="Shape 2">
          <a:extLst>
            <a:ext uri="{FF2B5EF4-FFF2-40B4-BE49-F238E27FC236}">
              <a16:creationId xmlns:a16="http://schemas.microsoft.com/office/drawing/2014/main" id="{BC376B20-06E7-41DD-9CB3-31911FB2A890}"/>
            </a:ext>
          </a:extLst>
        </xdr:cNvPr>
        <xdr:cNvSpPr/>
      </xdr:nvSpPr>
      <xdr:spPr>
        <a:xfrm>
          <a:off x="3889219" y="5629018"/>
          <a:ext cx="6350" cy="126364"/>
        </a:xfrm>
        <a:custGeom>
          <a:avLst/>
          <a:gdLst/>
          <a:ahLst/>
          <a:cxnLst/>
          <a:rect l="0" t="0" r="0" b="0"/>
          <a:pathLst>
            <a:path w="6350" h="126364">
              <a:moveTo>
                <a:pt x="6107" y="126174"/>
              </a:moveTo>
              <a:lnTo>
                <a:pt x="0" y="126174"/>
              </a:lnTo>
              <a:lnTo>
                <a:pt x="0" y="0"/>
              </a:lnTo>
              <a:lnTo>
                <a:pt x="6107" y="0"/>
              </a:lnTo>
              <a:lnTo>
                <a:pt x="6107" y="126174"/>
              </a:lnTo>
              <a:close/>
            </a:path>
          </a:pathLst>
        </a:custGeom>
        <a:solidFill>
          <a:srgbClr val="EDEDED">
            <a:alpha val="50000"/>
          </a:srgbClr>
        </a:solidFill>
      </xdr:spPr>
    </xdr:sp>
    <xdr:clientData/>
  </xdr:oneCellAnchor>
  <xdr:oneCellAnchor>
    <xdr:from>
      <xdr:col>5</xdr:col>
      <xdr:colOff>174469</xdr:colOff>
      <xdr:row>30</xdr:row>
      <xdr:rowOff>0</xdr:rowOff>
    </xdr:from>
    <xdr:ext cx="6350" cy="126364"/>
    <xdr:sp macro="" textlink="">
      <xdr:nvSpPr>
        <xdr:cNvPr id="39" name="Shape 2">
          <a:extLst>
            <a:ext uri="{FF2B5EF4-FFF2-40B4-BE49-F238E27FC236}">
              <a16:creationId xmlns:a16="http://schemas.microsoft.com/office/drawing/2014/main" id="{B9311294-8172-46FC-B809-77A1069D6523}"/>
            </a:ext>
          </a:extLst>
        </xdr:cNvPr>
        <xdr:cNvSpPr/>
      </xdr:nvSpPr>
      <xdr:spPr>
        <a:xfrm>
          <a:off x="3889219" y="5467350"/>
          <a:ext cx="6350" cy="126364"/>
        </a:xfrm>
        <a:custGeom>
          <a:avLst/>
          <a:gdLst/>
          <a:ahLst/>
          <a:cxnLst/>
          <a:rect l="0" t="0" r="0" b="0"/>
          <a:pathLst>
            <a:path w="6350" h="126364">
              <a:moveTo>
                <a:pt x="6107" y="126174"/>
              </a:moveTo>
              <a:lnTo>
                <a:pt x="0" y="126174"/>
              </a:lnTo>
              <a:lnTo>
                <a:pt x="0" y="0"/>
              </a:lnTo>
              <a:lnTo>
                <a:pt x="6107" y="0"/>
              </a:lnTo>
              <a:lnTo>
                <a:pt x="6107" y="126174"/>
              </a:lnTo>
              <a:close/>
            </a:path>
          </a:pathLst>
        </a:custGeom>
        <a:solidFill>
          <a:srgbClr val="EDEDED">
            <a:alpha val="50000"/>
          </a:srgbClr>
        </a:solidFill>
      </xdr:spPr>
    </xdr:sp>
    <xdr:clientData/>
  </xdr:oneCellAnchor>
  <xdr:oneCellAnchor>
    <xdr:from>
      <xdr:col>1</xdr:col>
      <xdr:colOff>161349</xdr:colOff>
      <xdr:row>30</xdr:row>
      <xdr:rowOff>0</xdr:rowOff>
    </xdr:from>
    <xdr:ext cx="6350" cy="130810"/>
    <xdr:sp macro="" textlink="">
      <xdr:nvSpPr>
        <xdr:cNvPr id="40" name="Shape 4">
          <a:extLst>
            <a:ext uri="{FF2B5EF4-FFF2-40B4-BE49-F238E27FC236}">
              <a16:creationId xmlns:a16="http://schemas.microsoft.com/office/drawing/2014/main" id="{87FEB469-8802-4F55-B971-703F2D8F6872}"/>
            </a:ext>
          </a:extLst>
        </xdr:cNvPr>
        <xdr:cNvSpPr/>
      </xdr:nvSpPr>
      <xdr:spPr>
        <a:xfrm>
          <a:off x="904299" y="5467350"/>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30</xdr:row>
      <xdr:rowOff>0</xdr:rowOff>
    </xdr:from>
    <xdr:ext cx="6350" cy="113030"/>
    <xdr:sp macro="" textlink="">
      <xdr:nvSpPr>
        <xdr:cNvPr id="41" name="Shape 5">
          <a:extLst>
            <a:ext uri="{FF2B5EF4-FFF2-40B4-BE49-F238E27FC236}">
              <a16:creationId xmlns:a16="http://schemas.microsoft.com/office/drawing/2014/main" id="{2C1F4984-6672-4F4B-A541-A2F8BBCB341D}"/>
            </a:ext>
          </a:extLst>
        </xdr:cNvPr>
        <xdr:cNvSpPr/>
      </xdr:nvSpPr>
      <xdr:spPr>
        <a:xfrm>
          <a:off x="776860" y="5467350"/>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2</xdr:col>
      <xdr:colOff>230181</xdr:colOff>
      <xdr:row>11</xdr:row>
      <xdr:rowOff>0</xdr:rowOff>
    </xdr:from>
    <xdr:ext cx="6350" cy="130810"/>
    <xdr:sp macro="" textlink="">
      <xdr:nvSpPr>
        <xdr:cNvPr id="3" name="Shape 6">
          <a:extLst>
            <a:ext uri="{FF2B5EF4-FFF2-40B4-BE49-F238E27FC236}">
              <a16:creationId xmlns:a16="http://schemas.microsoft.com/office/drawing/2014/main" id="{DB106378-070F-4B7D-831A-F7F8D3593516}"/>
            </a:ext>
          </a:extLst>
        </xdr:cNvPr>
        <xdr:cNvSpPr/>
      </xdr:nvSpPr>
      <xdr:spPr>
        <a:xfrm>
          <a:off x="1716081" y="1362075"/>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161349</xdr:colOff>
      <xdr:row>10</xdr:row>
      <xdr:rowOff>939368</xdr:rowOff>
    </xdr:from>
    <xdr:ext cx="6350" cy="130810"/>
    <xdr:sp macro="" textlink="">
      <xdr:nvSpPr>
        <xdr:cNvPr id="4" name="Shape 4">
          <a:extLst>
            <a:ext uri="{FF2B5EF4-FFF2-40B4-BE49-F238E27FC236}">
              <a16:creationId xmlns:a16="http://schemas.microsoft.com/office/drawing/2014/main" id="{9A23C984-1648-4DBF-A457-6BDC3C5A7A9F}"/>
            </a:ext>
          </a:extLst>
        </xdr:cNvPr>
        <xdr:cNvSpPr/>
      </xdr:nvSpPr>
      <xdr:spPr>
        <a:xfrm>
          <a:off x="904299" y="1358468"/>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10</xdr:row>
      <xdr:rowOff>1074735</xdr:rowOff>
    </xdr:from>
    <xdr:ext cx="6350" cy="113030"/>
    <xdr:sp macro="" textlink="">
      <xdr:nvSpPr>
        <xdr:cNvPr id="5" name="Shape 5">
          <a:extLst>
            <a:ext uri="{FF2B5EF4-FFF2-40B4-BE49-F238E27FC236}">
              <a16:creationId xmlns:a16="http://schemas.microsoft.com/office/drawing/2014/main" id="{F807B47D-A4CC-4813-B0A2-819870A44A26}"/>
            </a:ext>
          </a:extLst>
        </xdr:cNvPr>
        <xdr:cNvSpPr/>
      </xdr:nvSpPr>
      <xdr:spPr>
        <a:xfrm>
          <a:off x="776860" y="1360485"/>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1</xdr:col>
      <xdr:colOff>161349</xdr:colOff>
      <xdr:row>10</xdr:row>
      <xdr:rowOff>939368</xdr:rowOff>
    </xdr:from>
    <xdr:ext cx="6350" cy="130810"/>
    <xdr:sp macro="" textlink="">
      <xdr:nvSpPr>
        <xdr:cNvPr id="13" name="Shape 4">
          <a:extLst>
            <a:ext uri="{FF2B5EF4-FFF2-40B4-BE49-F238E27FC236}">
              <a16:creationId xmlns:a16="http://schemas.microsoft.com/office/drawing/2014/main" id="{CD8CD2EE-840B-4309-A75D-FBE446910BC9}"/>
            </a:ext>
          </a:extLst>
        </xdr:cNvPr>
        <xdr:cNvSpPr/>
      </xdr:nvSpPr>
      <xdr:spPr>
        <a:xfrm>
          <a:off x="904299" y="1358468"/>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10</xdr:row>
      <xdr:rowOff>1074735</xdr:rowOff>
    </xdr:from>
    <xdr:ext cx="6350" cy="113030"/>
    <xdr:sp macro="" textlink="">
      <xdr:nvSpPr>
        <xdr:cNvPr id="14" name="Shape 5">
          <a:extLst>
            <a:ext uri="{FF2B5EF4-FFF2-40B4-BE49-F238E27FC236}">
              <a16:creationId xmlns:a16="http://schemas.microsoft.com/office/drawing/2014/main" id="{C76FD2F7-9395-4F44-A817-F27446E60BDA}"/>
            </a:ext>
          </a:extLst>
        </xdr:cNvPr>
        <xdr:cNvSpPr/>
      </xdr:nvSpPr>
      <xdr:spPr>
        <a:xfrm>
          <a:off x="776860" y="1360485"/>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1</xdr:col>
      <xdr:colOff>161349</xdr:colOff>
      <xdr:row>10</xdr:row>
      <xdr:rowOff>939368</xdr:rowOff>
    </xdr:from>
    <xdr:ext cx="6350" cy="130810"/>
    <xdr:sp macro="" textlink="">
      <xdr:nvSpPr>
        <xdr:cNvPr id="42" name="Shape 4">
          <a:extLst>
            <a:ext uri="{FF2B5EF4-FFF2-40B4-BE49-F238E27FC236}">
              <a16:creationId xmlns:a16="http://schemas.microsoft.com/office/drawing/2014/main" id="{C8C43C09-586A-427D-8DD9-5FE374821406}"/>
            </a:ext>
          </a:extLst>
        </xdr:cNvPr>
        <xdr:cNvSpPr/>
      </xdr:nvSpPr>
      <xdr:spPr>
        <a:xfrm>
          <a:off x="904299" y="1358468"/>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10</xdr:row>
      <xdr:rowOff>1074735</xdr:rowOff>
    </xdr:from>
    <xdr:ext cx="6350" cy="113030"/>
    <xdr:sp macro="" textlink="">
      <xdr:nvSpPr>
        <xdr:cNvPr id="43" name="Shape 5">
          <a:extLst>
            <a:ext uri="{FF2B5EF4-FFF2-40B4-BE49-F238E27FC236}">
              <a16:creationId xmlns:a16="http://schemas.microsoft.com/office/drawing/2014/main" id="{E9AB05B9-809B-4122-8B5B-0461686717E6}"/>
            </a:ext>
          </a:extLst>
        </xdr:cNvPr>
        <xdr:cNvSpPr/>
      </xdr:nvSpPr>
      <xdr:spPr>
        <a:xfrm>
          <a:off x="776860" y="1360485"/>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1</xdr:col>
      <xdr:colOff>161349</xdr:colOff>
      <xdr:row>11</xdr:row>
      <xdr:rowOff>939368</xdr:rowOff>
    </xdr:from>
    <xdr:ext cx="6350" cy="130810"/>
    <xdr:sp macro="" textlink="">
      <xdr:nvSpPr>
        <xdr:cNvPr id="44" name="Shape 4">
          <a:extLst>
            <a:ext uri="{FF2B5EF4-FFF2-40B4-BE49-F238E27FC236}">
              <a16:creationId xmlns:a16="http://schemas.microsoft.com/office/drawing/2014/main" id="{048E30F1-5C14-49BA-8832-A4FA74144597}"/>
            </a:ext>
          </a:extLst>
        </xdr:cNvPr>
        <xdr:cNvSpPr/>
      </xdr:nvSpPr>
      <xdr:spPr>
        <a:xfrm>
          <a:off x="904299" y="3777818"/>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11</xdr:row>
      <xdr:rowOff>1074735</xdr:rowOff>
    </xdr:from>
    <xdr:ext cx="6350" cy="113030"/>
    <xdr:sp macro="" textlink="">
      <xdr:nvSpPr>
        <xdr:cNvPr id="45" name="Shape 5">
          <a:extLst>
            <a:ext uri="{FF2B5EF4-FFF2-40B4-BE49-F238E27FC236}">
              <a16:creationId xmlns:a16="http://schemas.microsoft.com/office/drawing/2014/main" id="{CCF3ACA8-6C52-4D5F-A454-AA3083DD01B5}"/>
            </a:ext>
          </a:extLst>
        </xdr:cNvPr>
        <xdr:cNvSpPr/>
      </xdr:nvSpPr>
      <xdr:spPr>
        <a:xfrm>
          <a:off x="776860" y="3779835"/>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1</xdr:col>
      <xdr:colOff>161349</xdr:colOff>
      <xdr:row>11</xdr:row>
      <xdr:rowOff>939368</xdr:rowOff>
    </xdr:from>
    <xdr:ext cx="6350" cy="130810"/>
    <xdr:sp macro="" textlink="">
      <xdr:nvSpPr>
        <xdr:cNvPr id="46" name="Shape 4">
          <a:extLst>
            <a:ext uri="{FF2B5EF4-FFF2-40B4-BE49-F238E27FC236}">
              <a16:creationId xmlns:a16="http://schemas.microsoft.com/office/drawing/2014/main" id="{FCB9FA8E-EE14-4A47-917D-2C522231453D}"/>
            </a:ext>
          </a:extLst>
        </xdr:cNvPr>
        <xdr:cNvSpPr/>
      </xdr:nvSpPr>
      <xdr:spPr>
        <a:xfrm>
          <a:off x="904299" y="3777818"/>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11</xdr:row>
      <xdr:rowOff>1074735</xdr:rowOff>
    </xdr:from>
    <xdr:ext cx="6350" cy="113030"/>
    <xdr:sp macro="" textlink="">
      <xdr:nvSpPr>
        <xdr:cNvPr id="47" name="Shape 5">
          <a:extLst>
            <a:ext uri="{FF2B5EF4-FFF2-40B4-BE49-F238E27FC236}">
              <a16:creationId xmlns:a16="http://schemas.microsoft.com/office/drawing/2014/main" id="{1BFA96CA-C74C-4FD8-94BC-CF534AAAFE5F}"/>
            </a:ext>
          </a:extLst>
        </xdr:cNvPr>
        <xdr:cNvSpPr/>
      </xdr:nvSpPr>
      <xdr:spPr>
        <a:xfrm>
          <a:off x="776860" y="3779835"/>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1</xdr:col>
      <xdr:colOff>161349</xdr:colOff>
      <xdr:row>11</xdr:row>
      <xdr:rowOff>939368</xdr:rowOff>
    </xdr:from>
    <xdr:ext cx="6350" cy="130810"/>
    <xdr:sp macro="" textlink="">
      <xdr:nvSpPr>
        <xdr:cNvPr id="48" name="Shape 4">
          <a:extLst>
            <a:ext uri="{FF2B5EF4-FFF2-40B4-BE49-F238E27FC236}">
              <a16:creationId xmlns:a16="http://schemas.microsoft.com/office/drawing/2014/main" id="{06FC7667-8A5D-4D02-A14C-AC03F5FDB02B}"/>
            </a:ext>
          </a:extLst>
        </xdr:cNvPr>
        <xdr:cNvSpPr/>
      </xdr:nvSpPr>
      <xdr:spPr>
        <a:xfrm>
          <a:off x="904299" y="3777818"/>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11</xdr:row>
      <xdr:rowOff>1074735</xdr:rowOff>
    </xdr:from>
    <xdr:ext cx="6350" cy="113030"/>
    <xdr:sp macro="" textlink="">
      <xdr:nvSpPr>
        <xdr:cNvPr id="49" name="Shape 5">
          <a:extLst>
            <a:ext uri="{FF2B5EF4-FFF2-40B4-BE49-F238E27FC236}">
              <a16:creationId xmlns:a16="http://schemas.microsoft.com/office/drawing/2014/main" id="{8470D0A8-E02B-4976-A873-87433DF9212E}"/>
            </a:ext>
          </a:extLst>
        </xdr:cNvPr>
        <xdr:cNvSpPr/>
      </xdr:nvSpPr>
      <xdr:spPr>
        <a:xfrm>
          <a:off x="776860" y="3779835"/>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2</xdr:col>
      <xdr:colOff>230181</xdr:colOff>
      <xdr:row>12</xdr:row>
      <xdr:rowOff>0</xdr:rowOff>
    </xdr:from>
    <xdr:ext cx="6350" cy="130810"/>
    <xdr:sp macro="" textlink="">
      <xdr:nvSpPr>
        <xdr:cNvPr id="50" name="Shape 6">
          <a:extLst>
            <a:ext uri="{FF2B5EF4-FFF2-40B4-BE49-F238E27FC236}">
              <a16:creationId xmlns:a16="http://schemas.microsoft.com/office/drawing/2014/main" id="{F8F90D09-A9A0-4BF1-9562-7C1F7FE40DDB}"/>
            </a:ext>
          </a:extLst>
        </xdr:cNvPr>
        <xdr:cNvSpPr/>
      </xdr:nvSpPr>
      <xdr:spPr>
        <a:xfrm>
          <a:off x="1716081" y="3781425"/>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161349</xdr:colOff>
      <xdr:row>11</xdr:row>
      <xdr:rowOff>939368</xdr:rowOff>
    </xdr:from>
    <xdr:ext cx="6350" cy="130810"/>
    <xdr:sp macro="" textlink="">
      <xdr:nvSpPr>
        <xdr:cNvPr id="51" name="Shape 4">
          <a:extLst>
            <a:ext uri="{FF2B5EF4-FFF2-40B4-BE49-F238E27FC236}">
              <a16:creationId xmlns:a16="http://schemas.microsoft.com/office/drawing/2014/main" id="{D9C427ED-7BAA-4DBA-83C8-10537EFC69B7}"/>
            </a:ext>
          </a:extLst>
        </xdr:cNvPr>
        <xdr:cNvSpPr/>
      </xdr:nvSpPr>
      <xdr:spPr>
        <a:xfrm>
          <a:off x="904299" y="3777818"/>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11</xdr:row>
      <xdr:rowOff>1074735</xdr:rowOff>
    </xdr:from>
    <xdr:ext cx="6350" cy="113030"/>
    <xdr:sp macro="" textlink="">
      <xdr:nvSpPr>
        <xdr:cNvPr id="52" name="Shape 5">
          <a:extLst>
            <a:ext uri="{FF2B5EF4-FFF2-40B4-BE49-F238E27FC236}">
              <a16:creationId xmlns:a16="http://schemas.microsoft.com/office/drawing/2014/main" id="{BF2CFFCC-763A-4DD9-8AEA-DF230B52AEC0}"/>
            </a:ext>
          </a:extLst>
        </xdr:cNvPr>
        <xdr:cNvSpPr/>
      </xdr:nvSpPr>
      <xdr:spPr>
        <a:xfrm>
          <a:off x="776860" y="3779835"/>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1</xdr:col>
      <xdr:colOff>161349</xdr:colOff>
      <xdr:row>11</xdr:row>
      <xdr:rowOff>939368</xdr:rowOff>
    </xdr:from>
    <xdr:ext cx="6350" cy="130810"/>
    <xdr:sp macro="" textlink="">
      <xdr:nvSpPr>
        <xdr:cNvPr id="53" name="Shape 4">
          <a:extLst>
            <a:ext uri="{FF2B5EF4-FFF2-40B4-BE49-F238E27FC236}">
              <a16:creationId xmlns:a16="http://schemas.microsoft.com/office/drawing/2014/main" id="{8DB1BCE4-F730-4DE4-A501-FF39981C8C2F}"/>
            </a:ext>
          </a:extLst>
        </xdr:cNvPr>
        <xdr:cNvSpPr/>
      </xdr:nvSpPr>
      <xdr:spPr>
        <a:xfrm>
          <a:off x="904299" y="3777818"/>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11</xdr:row>
      <xdr:rowOff>1074735</xdr:rowOff>
    </xdr:from>
    <xdr:ext cx="6350" cy="113030"/>
    <xdr:sp macro="" textlink="">
      <xdr:nvSpPr>
        <xdr:cNvPr id="54" name="Shape 5">
          <a:extLst>
            <a:ext uri="{FF2B5EF4-FFF2-40B4-BE49-F238E27FC236}">
              <a16:creationId xmlns:a16="http://schemas.microsoft.com/office/drawing/2014/main" id="{DD6EEE12-25BF-494B-AF4F-D468F0A0076D}"/>
            </a:ext>
          </a:extLst>
        </xdr:cNvPr>
        <xdr:cNvSpPr/>
      </xdr:nvSpPr>
      <xdr:spPr>
        <a:xfrm>
          <a:off x="776860" y="3779835"/>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1</xdr:col>
      <xdr:colOff>161349</xdr:colOff>
      <xdr:row>11</xdr:row>
      <xdr:rowOff>939368</xdr:rowOff>
    </xdr:from>
    <xdr:ext cx="6350" cy="130810"/>
    <xdr:sp macro="" textlink="">
      <xdr:nvSpPr>
        <xdr:cNvPr id="55" name="Shape 4">
          <a:extLst>
            <a:ext uri="{FF2B5EF4-FFF2-40B4-BE49-F238E27FC236}">
              <a16:creationId xmlns:a16="http://schemas.microsoft.com/office/drawing/2014/main" id="{D462EABA-3EF3-4DBC-B0C4-FB0C053EA606}"/>
            </a:ext>
          </a:extLst>
        </xdr:cNvPr>
        <xdr:cNvSpPr/>
      </xdr:nvSpPr>
      <xdr:spPr>
        <a:xfrm>
          <a:off x="904299" y="3777818"/>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11</xdr:row>
      <xdr:rowOff>1074735</xdr:rowOff>
    </xdr:from>
    <xdr:ext cx="6350" cy="113030"/>
    <xdr:sp macro="" textlink="">
      <xdr:nvSpPr>
        <xdr:cNvPr id="56" name="Shape 5">
          <a:extLst>
            <a:ext uri="{FF2B5EF4-FFF2-40B4-BE49-F238E27FC236}">
              <a16:creationId xmlns:a16="http://schemas.microsoft.com/office/drawing/2014/main" id="{2C505469-E5CF-4B70-9B50-BF696D76C76D}"/>
            </a:ext>
          </a:extLst>
        </xdr:cNvPr>
        <xdr:cNvSpPr/>
      </xdr:nvSpPr>
      <xdr:spPr>
        <a:xfrm>
          <a:off x="776860" y="3779835"/>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1</xdr:col>
      <xdr:colOff>161349</xdr:colOff>
      <xdr:row>30</xdr:row>
      <xdr:rowOff>939368</xdr:rowOff>
    </xdr:from>
    <xdr:ext cx="6350" cy="130810"/>
    <xdr:sp macro="" textlink="">
      <xdr:nvSpPr>
        <xdr:cNvPr id="58" name="Shape 4">
          <a:extLst>
            <a:ext uri="{FF2B5EF4-FFF2-40B4-BE49-F238E27FC236}">
              <a16:creationId xmlns:a16="http://schemas.microsoft.com/office/drawing/2014/main" id="{473F12C3-4AE3-4885-86FA-3C9256737173}"/>
            </a:ext>
          </a:extLst>
        </xdr:cNvPr>
        <xdr:cNvSpPr/>
      </xdr:nvSpPr>
      <xdr:spPr>
        <a:xfrm>
          <a:off x="904299" y="9873818"/>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30</xdr:row>
      <xdr:rowOff>1074735</xdr:rowOff>
    </xdr:from>
    <xdr:ext cx="6350" cy="113030"/>
    <xdr:sp macro="" textlink="">
      <xdr:nvSpPr>
        <xdr:cNvPr id="59" name="Shape 5">
          <a:extLst>
            <a:ext uri="{FF2B5EF4-FFF2-40B4-BE49-F238E27FC236}">
              <a16:creationId xmlns:a16="http://schemas.microsoft.com/office/drawing/2014/main" id="{D7162520-3599-4A30-BCC7-750428746C8D}"/>
            </a:ext>
          </a:extLst>
        </xdr:cNvPr>
        <xdr:cNvSpPr/>
      </xdr:nvSpPr>
      <xdr:spPr>
        <a:xfrm>
          <a:off x="776860" y="9875835"/>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5</xdr:col>
      <xdr:colOff>174469</xdr:colOff>
      <xdr:row>31</xdr:row>
      <xdr:rowOff>0</xdr:rowOff>
    </xdr:from>
    <xdr:ext cx="6350" cy="126364"/>
    <xdr:sp macro="" textlink="">
      <xdr:nvSpPr>
        <xdr:cNvPr id="60" name="Shape 2">
          <a:extLst>
            <a:ext uri="{FF2B5EF4-FFF2-40B4-BE49-F238E27FC236}">
              <a16:creationId xmlns:a16="http://schemas.microsoft.com/office/drawing/2014/main" id="{3DD5F083-6EB1-4CF7-958F-DB3F04A79424}"/>
            </a:ext>
          </a:extLst>
        </xdr:cNvPr>
        <xdr:cNvSpPr/>
      </xdr:nvSpPr>
      <xdr:spPr>
        <a:xfrm>
          <a:off x="3889219" y="9877425"/>
          <a:ext cx="6350" cy="126364"/>
        </a:xfrm>
        <a:custGeom>
          <a:avLst/>
          <a:gdLst/>
          <a:ahLst/>
          <a:cxnLst/>
          <a:rect l="0" t="0" r="0" b="0"/>
          <a:pathLst>
            <a:path w="6350" h="126364">
              <a:moveTo>
                <a:pt x="6107" y="126174"/>
              </a:moveTo>
              <a:lnTo>
                <a:pt x="0" y="126174"/>
              </a:lnTo>
              <a:lnTo>
                <a:pt x="0" y="0"/>
              </a:lnTo>
              <a:lnTo>
                <a:pt x="6107" y="0"/>
              </a:lnTo>
              <a:lnTo>
                <a:pt x="6107" y="126174"/>
              </a:lnTo>
              <a:close/>
            </a:path>
          </a:pathLst>
        </a:custGeom>
        <a:solidFill>
          <a:srgbClr val="EDEDED">
            <a:alpha val="50000"/>
          </a:srgbClr>
        </a:solidFill>
      </xdr:spPr>
    </xdr:sp>
    <xdr:clientData/>
  </xdr:oneCellAnchor>
  <xdr:oneCellAnchor>
    <xdr:from>
      <xdr:col>1</xdr:col>
      <xdr:colOff>161349</xdr:colOff>
      <xdr:row>31</xdr:row>
      <xdr:rowOff>0</xdr:rowOff>
    </xdr:from>
    <xdr:ext cx="6350" cy="130810"/>
    <xdr:sp macro="" textlink="">
      <xdr:nvSpPr>
        <xdr:cNvPr id="61" name="Shape 4">
          <a:extLst>
            <a:ext uri="{FF2B5EF4-FFF2-40B4-BE49-F238E27FC236}">
              <a16:creationId xmlns:a16="http://schemas.microsoft.com/office/drawing/2014/main" id="{A163F8DB-4603-4C55-9129-F43881BAFF76}"/>
            </a:ext>
          </a:extLst>
        </xdr:cNvPr>
        <xdr:cNvSpPr/>
      </xdr:nvSpPr>
      <xdr:spPr>
        <a:xfrm>
          <a:off x="904299" y="9877425"/>
          <a:ext cx="6350" cy="130810"/>
        </a:xfrm>
        <a:custGeom>
          <a:avLst/>
          <a:gdLst/>
          <a:ahLst/>
          <a:cxnLst/>
          <a:rect l="0" t="0" r="0" b="0"/>
          <a:pathLst>
            <a:path w="6350" h="130810">
              <a:moveTo>
                <a:pt x="6107" y="130181"/>
              </a:moveTo>
              <a:lnTo>
                <a:pt x="0" y="130181"/>
              </a:lnTo>
              <a:lnTo>
                <a:pt x="0" y="0"/>
              </a:lnTo>
              <a:lnTo>
                <a:pt x="6107" y="0"/>
              </a:lnTo>
              <a:lnTo>
                <a:pt x="6107" y="130181"/>
              </a:lnTo>
              <a:close/>
            </a:path>
          </a:pathLst>
        </a:custGeom>
        <a:solidFill>
          <a:srgbClr val="EDEDED">
            <a:alpha val="50000"/>
          </a:srgbClr>
        </a:solidFill>
      </xdr:spPr>
    </xdr:sp>
    <xdr:clientData/>
  </xdr:oneCellAnchor>
  <xdr:oneCellAnchor>
    <xdr:from>
      <xdr:col>1</xdr:col>
      <xdr:colOff>33910</xdr:colOff>
      <xdr:row>31</xdr:row>
      <xdr:rowOff>0</xdr:rowOff>
    </xdr:from>
    <xdr:ext cx="6350" cy="113030"/>
    <xdr:sp macro="" textlink="">
      <xdr:nvSpPr>
        <xdr:cNvPr id="62" name="Shape 5">
          <a:extLst>
            <a:ext uri="{FF2B5EF4-FFF2-40B4-BE49-F238E27FC236}">
              <a16:creationId xmlns:a16="http://schemas.microsoft.com/office/drawing/2014/main" id="{FF3234CF-FA17-4646-B942-9B182FD12AB4}"/>
            </a:ext>
          </a:extLst>
        </xdr:cNvPr>
        <xdr:cNvSpPr/>
      </xdr:nvSpPr>
      <xdr:spPr>
        <a:xfrm>
          <a:off x="776860" y="9877425"/>
          <a:ext cx="6350" cy="113030"/>
        </a:xfrm>
        <a:custGeom>
          <a:avLst/>
          <a:gdLst/>
          <a:ahLst/>
          <a:cxnLst/>
          <a:rect l="0" t="0" r="0" b="0"/>
          <a:pathLst>
            <a:path w="6350" h="113030">
              <a:moveTo>
                <a:pt x="6107" y="112824"/>
              </a:moveTo>
              <a:lnTo>
                <a:pt x="0" y="112824"/>
              </a:lnTo>
              <a:lnTo>
                <a:pt x="0" y="0"/>
              </a:lnTo>
              <a:lnTo>
                <a:pt x="6107" y="0"/>
              </a:lnTo>
              <a:lnTo>
                <a:pt x="6107" y="112824"/>
              </a:lnTo>
              <a:close/>
            </a:path>
          </a:pathLst>
        </a:custGeom>
        <a:solidFill>
          <a:srgbClr val="EDEDED">
            <a:alpha val="50000"/>
          </a:srgbClr>
        </a:solidFill>
      </xdr:spPr>
    </xdr:sp>
    <xdr:clientData/>
  </xdr:oneCellAnchor>
  <xdr:oneCellAnchor>
    <xdr:from>
      <xdr:col>5</xdr:col>
      <xdr:colOff>174469</xdr:colOff>
      <xdr:row>33</xdr:row>
      <xdr:rowOff>161668</xdr:rowOff>
    </xdr:from>
    <xdr:ext cx="6350" cy="126364"/>
    <xdr:sp macro="" textlink="">
      <xdr:nvSpPr>
        <xdr:cNvPr id="63" name="Shape 2">
          <a:extLst>
            <a:ext uri="{FF2B5EF4-FFF2-40B4-BE49-F238E27FC236}">
              <a16:creationId xmlns:a16="http://schemas.microsoft.com/office/drawing/2014/main" id="{5A6A61E7-FBBD-45B9-AA9E-BBC83619D4BD}"/>
            </a:ext>
          </a:extLst>
        </xdr:cNvPr>
        <xdr:cNvSpPr/>
      </xdr:nvSpPr>
      <xdr:spPr>
        <a:xfrm>
          <a:off x="3889219" y="9172318"/>
          <a:ext cx="6350" cy="126364"/>
        </a:xfrm>
        <a:custGeom>
          <a:avLst/>
          <a:gdLst/>
          <a:ahLst/>
          <a:cxnLst/>
          <a:rect l="0" t="0" r="0" b="0"/>
          <a:pathLst>
            <a:path w="6350" h="126364">
              <a:moveTo>
                <a:pt x="6107" y="126174"/>
              </a:moveTo>
              <a:lnTo>
                <a:pt x="0" y="126174"/>
              </a:lnTo>
              <a:lnTo>
                <a:pt x="0" y="0"/>
              </a:lnTo>
              <a:lnTo>
                <a:pt x="6107" y="0"/>
              </a:lnTo>
              <a:lnTo>
                <a:pt x="6107" y="126174"/>
              </a:lnTo>
              <a:close/>
            </a:path>
          </a:pathLst>
        </a:custGeom>
        <a:solidFill>
          <a:srgbClr val="EDEDED">
            <a:alpha val="50000"/>
          </a:srgbClr>
        </a:solidFill>
      </xdr:spPr>
    </xdr:sp>
    <xdr:clientData/>
  </xdr:oneCellAnchor>
  <xdr:oneCellAnchor>
    <xdr:from>
      <xdr:col>5</xdr:col>
      <xdr:colOff>174469</xdr:colOff>
      <xdr:row>34</xdr:row>
      <xdr:rowOff>161668</xdr:rowOff>
    </xdr:from>
    <xdr:ext cx="6350" cy="126364"/>
    <xdr:sp macro="" textlink="">
      <xdr:nvSpPr>
        <xdr:cNvPr id="6" name="Shape 2">
          <a:extLst>
            <a:ext uri="{FF2B5EF4-FFF2-40B4-BE49-F238E27FC236}">
              <a16:creationId xmlns:a16="http://schemas.microsoft.com/office/drawing/2014/main" id="{AEB02032-B6AF-4976-A7D7-12528CC7AEB2}"/>
            </a:ext>
          </a:extLst>
        </xdr:cNvPr>
        <xdr:cNvSpPr/>
      </xdr:nvSpPr>
      <xdr:spPr>
        <a:xfrm>
          <a:off x="3889219" y="10810618"/>
          <a:ext cx="6350" cy="126364"/>
        </a:xfrm>
        <a:custGeom>
          <a:avLst/>
          <a:gdLst/>
          <a:ahLst/>
          <a:cxnLst/>
          <a:rect l="0" t="0" r="0" b="0"/>
          <a:pathLst>
            <a:path w="6350" h="126364">
              <a:moveTo>
                <a:pt x="6107" y="126174"/>
              </a:moveTo>
              <a:lnTo>
                <a:pt x="0" y="126174"/>
              </a:lnTo>
              <a:lnTo>
                <a:pt x="0" y="0"/>
              </a:lnTo>
              <a:lnTo>
                <a:pt x="6107" y="0"/>
              </a:lnTo>
              <a:lnTo>
                <a:pt x="6107" y="126174"/>
              </a:lnTo>
              <a:close/>
            </a:path>
          </a:pathLst>
        </a:custGeom>
        <a:solidFill>
          <a:srgbClr val="EDEDED">
            <a:alpha val="50000"/>
          </a:srgbClr>
        </a:solidFill>
      </xdr:spPr>
    </xdr:sp>
    <xdr:clientData/>
  </xdr:oneCellAnchor>
  <xdr:oneCellAnchor>
    <xdr:from>
      <xdr:col>5</xdr:col>
      <xdr:colOff>174469</xdr:colOff>
      <xdr:row>35</xdr:row>
      <xdr:rowOff>161668</xdr:rowOff>
    </xdr:from>
    <xdr:ext cx="6350" cy="126364"/>
    <xdr:sp macro="" textlink="">
      <xdr:nvSpPr>
        <xdr:cNvPr id="18" name="Shape 2">
          <a:extLst>
            <a:ext uri="{FF2B5EF4-FFF2-40B4-BE49-F238E27FC236}">
              <a16:creationId xmlns:a16="http://schemas.microsoft.com/office/drawing/2014/main" id="{73F027D1-D79B-4BE6-99B6-31F7A9F314F4}"/>
            </a:ext>
          </a:extLst>
        </xdr:cNvPr>
        <xdr:cNvSpPr/>
      </xdr:nvSpPr>
      <xdr:spPr>
        <a:xfrm>
          <a:off x="3889219" y="10810618"/>
          <a:ext cx="6350" cy="126364"/>
        </a:xfrm>
        <a:custGeom>
          <a:avLst/>
          <a:gdLst/>
          <a:ahLst/>
          <a:cxnLst/>
          <a:rect l="0" t="0" r="0" b="0"/>
          <a:pathLst>
            <a:path w="6350" h="126364">
              <a:moveTo>
                <a:pt x="6107" y="126174"/>
              </a:moveTo>
              <a:lnTo>
                <a:pt x="0" y="126174"/>
              </a:lnTo>
              <a:lnTo>
                <a:pt x="0" y="0"/>
              </a:lnTo>
              <a:lnTo>
                <a:pt x="6107" y="0"/>
              </a:lnTo>
              <a:lnTo>
                <a:pt x="6107" y="126174"/>
              </a:lnTo>
              <a:close/>
            </a:path>
          </a:pathLst>
        </a:custGeom>
        <a:solidFill>
          <a:srgbClr val="EDEDED">
            <a:alpha val="50000"/>
          </a:srgbClr>
        </a:solidFill>
      </xdr:spPr>
    </xdr:sp>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7"/>
  <sheetViews>
    <sheetView tabSelected="1" workbookViewId="0">
      <selection sqref="A1:G1"/>
    </sheetView>
  </sheetViews>
  <sheetFormatPr defaultRowHeight="12.75" x14ac:dyDescent="0.2"/>
  <cols>
    <col min="1" max="5" width="13" customWidth="1"/>
    <col min="6" max="6" width="24.1640625" customWidth="1"/>
    <col min="7" max="7" width="22" customWidth="1"/>
    <col min="10" max="10" width="11" customWidth="1"/>
    <col min="16" max="16" width="9.33203125" customWidth="1"/>
    <col min="21" max="21" width="11.1640625" bestFit="1" customWidth="1"/>
    <col min="26" max="26" width="0" hidden="1" customWidth="1"/>
    <col min="27" max="27" width="11.1640625" style="12" hidden="1" customWidth="1"/>
    <col min="28" max="28" width="12.1640625" style="12" hidden="1" customWidth="1"/>
    <col min="29" max="30" width="0" style="12" hidden="1" customWidth="1"/>
    <col min="31" max="31" width="10.1640625" style="12" hidden="1" customWidth="1"/>
    <col min="32" max="43" width="0" style="12" hidden="1" customWidth="1"/>
    <col min="44" max="47" width="9.33203125" style="12"/>
  </cols>
  <sheetData>
    <row r="1" spans="1:37" ht="39" customHeight="1" x14ac:dyDescent="0.2">
      <c r="A1" s="15" t="s">
        <v>0</v>
      </c>
      <c r="B1" s="15"/>
      <c r="C1" s="15"/>
      <c r="D1" s="15"/>
      <c r="E1" s="15"/>
      <c r="F1" s="15"/>
      <c r="G1" s="15"/>
      <c r="H1" s="8"/>
      <c r="I1" s="8"/>
      <c r="J1" s="8"/>
      <c r="K1" s="8"/>
      <c r="L1" s="8"/>
      <c r="M1" s="8"/>
      <c r="N1" s="8"/>
      <c r="O1" s="8"/>
      <c r="P1" s="8"/>
      <c r="Q1" s="8"/>
      <c r="R1" s="8"/>
      <c r="S1" s="8"/>
      <c r="T1" s="8"/>
      <c r="U1" s="8"/>
      <c r="V1" s="8"/>
      <c r="W1" s="8"/>
      <c r="X1" s="8"/>
      <c r="Y1" s="8"/>
      <c r="Z1" s="8"/>
    </row>
    <row r="2" spans="1:37" ht="17.25" customHeight="1" x14ac:dyDescent="0.2">
      <c r="A2" s="35" t="s">
        <v>5</v>
      </c>
      <c r="B2" s="36"/>
      <c r="C2" s="37"/>
      <c r="D2" s="38"/>
      <c r="E2" s="38"/>
      <c r="F2" s="38"/>
      <c r="G2" s="39"/>
      <c r="H2" s="8"/>
      <c r="I2" s="8"/>
      <c r="J2" s="8"/>
      <c r="K2" s="8"/>
      <c r="L2" s="8"/>
      <c r="M2" s="8"/>
      <c r="N2" s="8"/>
      <c r="O2" s="8"/>
      <c r="P2" s="8"/>
      <c r="Q2" s="8"/>
      <c r="R2" s="8"/>
      <c r="S2" s="8"/>
      <c r="T2" s="8"/>
      <c r="U2" s="8"/>
      <c r="V2" s="8"/>
      <c r="W2" s="8"/>
      <c r="X2" s="8"/>
      <c r="Y2" s="8"/>
      <c r="Z2" s="8"/>
    </row>
    <row r="3" spans="1:37" ht="9" customHeight="1" x14ac:dyDescent="0.2">
      <c r="A3" s="20"/>
      <c r="B3" s="21"/>
      <c r="C3" s="21"/>
      <c r="D3" s="21"/>
      <c r="E3" s="21"/>
      <c r="F3" s="21"/>
      <c r="G3" s="21"/>
      <c r="H3" s="8"/>
      <c r="I3" s="8"/>
      <c r="J3" s="8"/>
      <c r="K3" s="8"/>
      <c r="L3" s="8"/>
      <c r="M3" s="8"/>
      <c r="N3" s="8"/>
      <c r="O3" s="8"/>
      <c r="P3" s="8"/>
      <c r="Q3" s="8"/>
      <c r="R3" s="8"/>
      <c r="S3" s="8"/>
      <c r="T3" s="8"/>
      <c r="U3" s="8"/>
      <c r="V3" s="8"/>
      <c r="W3" s="8"/>
      <c r="X3" s="8"/>
      <c r="Y3" s="8"/>
      <c r="Z3" s="8"/>
    </row>
    <row r="4" spans="1:37" ht="17.25" customHeight="1" x14ac:dyDescent="0.2">
      <c r="A4" s="19" t="s">
        <v>17</v>
      </c>
      <c r="B4" s="19"/>
      <c r="C4" s="19"/>
      <c r="D4" s="19"/>
      <c r="E4" s="19"/>
      <c r="F4" s="19"/>
      <c r="G4" s="19"/>
      <c r="H4" s="8"/>
      <c r="I4" s="8"/>
      <c r="J4" s="8"/>
      <c r="K4" s="8"/>
      <c r="L4" s="8"/>
      <c r="M4" s="8"/>
      <c r="N4" s="8"/>
      <c r="O4" s="8"/>
      <c r="P4" s="8"/>
      <c r="Q4" s="8"/>
      <c r="R4" s="8"/>
      <c r="S4" s="8"/>
      <c r="T4" s="8"/>
      <c r="U4" s="8"/>
      <c r="V4" s="8"/>
      <c r="W4" s="8"/>
      <c r="X4" s="8"/>
      <c r="Y4" s="8"/>
      <c r="Z4" s="8"/>
      <c r="AA4" s="12">
        <f>IF($G$5="VA",($G$6+$G$7)*0.95,0)</f>
        <v>0</v>
      </c>
      <c r="AB4" s="12">
        <f>IF($G$5="FHA",((($G$6+$G$7)*0.95)*0.965),0)</f>
        <v>0</v>
      </c>
      <c r="AC4" s="12">
        <f>IF($G$5="Conv",((($G$6+$G$7)*0.95)*0.95),0)</f>
        <v>0</v>
      </c>
      <c r="AD4" s="12">
        <f>IF($G$5="USDA",($G$6+$G$7)*0.9,0)</f>
        <v>0</v>
      </c>
      <c r="AF4" s="12">
        <f>IF($G$5="VA",AA4*0.02,0)</f>
        <v>0</v>
      </c>
      <c r="AG4" s="12">
        <f>IF($G$5="FHA",((($G$6+$G$7)*0.93)*0.0175),0)</f>
        <v>0</v>
      </c>
      <c r="AH4" s="12">
        <v>0</v>
      </c>
      <c r="AI4" s="12">
        <f>IF($G$5="USDA",AD4*0.01,0)</f>
        <v>0</v>
      </c>
      <c r="AK4" s="12">
        <f>SUM(AA4:AI4)</f>
        <v>0</v>
      </c>
    </row>
    <row r="5" spans="1:37" ht="18" customHeight="1" x14ac:dyDescent="0.2">
      <c r="A5" s="16" t="s">
        <v>8</v>
      </c>
      <c r="B5" s="16" t="s">
        <v>1</v>
      </c>
      <c r="C5" s="16"/>
      <c r="D5" s="16"/>
      <c r="E5" s="16"/>
      <c r="F5" s="16"/>
      <c r="G5" s="1" t="s">
        <v>6</v>
      </c>
      <c r="H5" s="8"/>
      <c r="I5" s="8"/>
      <c r="J5" s="8"/>
      <c r="K5" s="8"/>
      <c r="L5" s="8"/>
      <c r="M5" s="8"/>
      <c r="N5" s="8"/>
      <c r="O5" s="8"/>
      <c r="P5" s="8"/>
      <c r="Q5" s="8"/>
      <c r="R5" s="8"/>
      <c r="S5" s="8"/>
      <c r="T5" s="8"/>
      <c r="U5" s="8"/>
      <c r="V5" s="8"/>
      <c r="W5" s="8"/>
      <c r="X5" s="8"/>
      <c r="Y5" s="8"/>
      <c r="Z5" s="8"/>
    </row>
    <row r="6" spans="1:37" ht="31.5" customHeight="1" x14ac:dyDescent="0.2">
      <c r="A6" s="16" t="s">
        <v>34</v>
      </c>
      <c r="B6" s="16" t="s">
        <v>1</v>
      </c>
      <c r="C6" s="16"/>
      <c r="D6" s="16"/>
      <c r="E6" s="16"/>
      <c r="F6" s="16"/>
      <c r="G6" s="1">
        <v>0</v>
      </c>
      <c r="H6" s="8"/>
      <c r="I6" s="22" t="s">
        <v>29</v>
      </c>
      <c r="J6" s="23"/>
      <c r="K6" s="23"/>
      <c r="L6" s="23"/>
      <c r="M6" s="23"/>
      <c r="N6" s="23"/>
      <c r="O6" s="23"/>
      <c r="P6" s="23"/>
      <c r="Q6" s="24"/>
      <c r="R6" s="8"/>
      <c r="S6" s="8"/>
      <c r="T6" s="8"/>
      <c r="U6" s="8"/>
      <c r="V6" s="8"/>
      <c r="W6" s="8"/>
      <c r="X6" s="8"/>
      <c r="Y6" s="8"/>
      <c r="Z6" s="8"/>
      <c r="AB6" s="13"/>
    </row>
    <row r="7" spans="1:37" ht="37.5" customHeight="1" x14ac:dyDescent="0.2">
      <c r="A7" s="16" t="s">
        <v>11</v>
      </c>
      <c r="B7" s="16"/>
      <c r="C7" s="16"/>
      <c r="D7" s="16"/>
      <c r="E7" s="16"/>
      <c r="F7" s="16"/>
      <c r="G7" s="1">
        <v>0</v>
      </c>
      <c r="H7" s="8"/>
      <c r="I7" s="8"/>
      <c r="J7" s="8"/>
      <c r="K7" s="8"/>
      <c r="L7" s="8"/>
      <c r="M7" s="8"/>
      <c r="N7" s="8"/>
      <c r="O7" s="8"/>
      <c r="P7" s="8"/>
      <c r="Q7" s="8"/>
      <c r="R7" s="8"/>
      <c r="S7" s="8"/>
      <c r="T7" s="8"/>
      <c r="U7" s="8"/>
      <c r="V7" s="8"/>
      <c r="W7" s="8"/>
      <c r="X7" s="8"/>
      <c r="Y7" s="8"/>
      <c r="Z7" s="8"/>
      <c r="AB7" s="14"/>
    </row>
    <row r="8" spans="1:37" ht="33.75" customHeight="1" x14ac:dyDescent="0.2">
      <c r="A8" s="16" t="s">
        <v>14</v>
      </c>
      <c r="B8" s="16"/>
      <c r="C8" s="16"/>
      <c r="D8" s="16"/>
      <c r="E8" s="16"/>
      <c r="F8" s="16"/>
      <c r="G8" s="1">
        <v>0</v>
      </c>
      <c r="H8" s="8"/>
      <c r="I8" s="8"/>
      <c r="J8" s="8"/>
      <c r="K8" s="8"/>
      <c r="L8" s="8"/>
      <c r="M8" s="8"/>
      <c r="N8" s="8"/>
      <c r="O8" s="8"/>
      <c r="P8" s="8"/>
      <c r="Q8" s="8"/>
      <c r="R8" s="8"/>
      <c r="S8" s="8"/>
      <c r="T8" s="8"/>
      <c r="U8" s="8"/>
      <c r="V8" s="8"/>
      <c r="W8" s="8"/>
      <c r="X8" s="8"/>
      <c r="Y8" s="8"/>
      <c r="Z8" s="8"/>
    </row>
    <row r="9" spans="1:37" ht="17.25" customHeight="1" x14ac:dyDescent="0.2">
      <c r="A9" s="20"/>
      <c r="B9" s="21"/>
      <c r="C9" s="21"/>
      <c r="D9" s="21"/>
      <c r="E9" s="21"/>
      <c r="F9" s="21"/>
      <c r="G9" s="21"/>
      <c r="H9" s="8"/>
      <c r="I9" s="8"/>
      <c r="J9" s="8"/>
      <c r="K9" s="8"/>
      <c r="L9" s="8"/>
      <c r="M9" s="8"/>
      <c r="N9" s="8"/>
      <c r="O9" s="8"/>
      <c r="P9" s="8"/>
      <c r="Q9" s="8"/>
      <c r="R9" s="8"/>
      <c r="S9" s="8"/>
      <c r="T9" s="8"/>
      <c r="U9" s="8"/>
      <c r="V9" s="8"/>
      <c r="W9" s="8"/>
      <c r="X9" s="8"/>
      <c r="Y9" s="8"/>
      <c r="Z9" s="8"/>
    </row>
    <row r="10" spans="1:37" ht="18.75" customHeight="1" x14ac:dyDescent="0.2">
      <c r="A10" s="19" t="s">
        <v>18</v>
      </c>
      <c r="B10" s="19"/>
      <c r="C10" s="19"/>
      <c r="D10" s="19"/>
      <c r="E10" s="19"/>
      <c r="F10" s="19"/>
      <c r="G10" s="19"/>
      <c r="H10" s="8"/>
      <c r="I10" s="8"/>
      <c r="J10" s="8"/>
      <c r="K10" s="8"/>
      <c r="L10" s="8"/>
      <c r="M10" s="8"/>
      <c r="N10" s="8"/>
      <c r="O10" s="8"/>
      <c r="P10" s="8"/>
      <c r="Q10" s="8"/>
      <c r="R10" s="8"/>
      <c r="S10" s="8"/>
      <c r="T10" s="8"/>
      <c r="U10" s="8"/>
      <c r="V10" s="8"/>
      <c r="W10" s="8"/>
      <c r="X10" s="8"/>
      <c r="Y10" s="8"/>
      <c r="Z10" s="8"/>
    </row>
    <row r="11" spans="1:37" ht="33.75" customHeight="1" x14ac:dyDescent="0.2">
      <c r="A11" s="16" t="s">
        <v>12</v>
      </c>
      <c r="B11" s="16" t="s">
        <v>1</v>
      </c>
      <c r="C11" s="16"/>
      <c r="D11" s="16"/>
      <c r="E11" s="16"/>
      <c r="F11" s="16"/>
      <c r="G11" s="1" t="s">
        <v>7</v>
      </c>
      <c r="H11" s="8"/>
      <c r="I11" s="8"/>
      <c r="J11" s="8"/>
      <c r="K11" s="8"/>
      <c r="L11" s="8"/>
      <c r="M11" s="8"/>
      <c r="N11" s="8"/>
      <c r="O11" s="8"/>
      <c r="P11" s="8"/>
      <c r="Q11" s="8"/>
      <c r="R11" s="40" t="s">
        <v>31</v>
      </c>
      <c r="S11" s="41"/>
      <c r="T11" s="41"/>
      <c r="U11" s="41"/>
      <c r="V11" s="42"/>
      <c r="W11" s="8"/>
      <c r="X11" s="8"/>
      <c r="Y11" s="8"/>
      <c r="Z11" s="8"/>
    </row>
    <row r="12" spans="1:37" ht="21.75" customHeight="1" x14ac:dyDescent="0.2">
      <c r="A12" s="16" t="s">
        <v>13</v>
      </c>
      <c r="B12" s="16" t="s">
        <v>1</v>
      </c>
      <c r="C12" s="16"/>
      <c r="D12" s="16"/>
      <c r="E12" s="16"/>
      <c r="F12" s="16"/>
      <c r="G12" s="6">
        <v>6</v>
      </c>
      <c r="H12" s="8"/>
      <c r="I12" s="8"/>
      <c r="J12" s="8"/>
      <c r="K12" s="8"/>
      <c r="L12" s="8"/>
      <c r="M12" s="8"/>
      <c r="N12" s="8"/>
      <c r="O12" s="8"/>
      <c r="P12" s="8"/>
      <c r="Q12" s="8"/>
      <c r="R12" s="43"/>
      <c r="S12" s="44"/>
      <c r="T12" s="44"/>
      <c r="U12" s="44"/>
      <c r="V12" s="45"/>
      <c r="W12" s="8"/>
      <c r="X12" s="8"/>
      <c r="Y12" s="8"/>
      <c r="Z12" s="8"/>
    </row>
    <row r="13" spans="1:37" ht="51" customHeight="1" x14ac:dyDescent="0.2">
      <c r="A13" s="16" t="str">
        <f>IF(AND(G5="FHA",G11="Stick Built"),"PLEASE NOTE THAT ON AN FHA STICK BUILT CONSTRUCTION LOAN THE PERMANENT RATE IS THE HIGHEST RATE ON THE AFR RATE SHEET! PLEASE ENTER.","Please enter the Selected Permanent Interest Rate from the AFR Rate Sheet.")</f>
        <v>Please enter the Selected Permanent Interest Rate from the AFR Rate Sheet.</v>
      </c>
      <c r="B13" s="16" t="s">
        <v>1</v>
      </c>
      <c r="C13" s="16"/>
      <c r="D13" s="16"/>
      <c r="E13" s="16"/>
      <c r="F13" s="16"/>
      <c r="G13" s="3">
        <v>0</v>
      </c>
      <c r="H13" s="8"/>
      <c r="I13" s="22" t="s">
        <v>15</v>
      </c>
      <c r="J13" s="23"/>
      <c r="K13" s="23"/>
      <c r="L13" s="23"/>
      <c r="M13" s="23"/>
      <c r="N13" s="23"/>
      <c r="O13" s="23"/>
      <c r="P13" s="23"/>
      <c r="Q13" s="24"/>
      <c r="R13" s="25" t="e" vm="1">
        <v>#VALUE!</v>
      </c>
      <c r="S13" s="26"/>
      <c r="T13" s="26"/>
      <c r="U13" s="26"/>
      <c r="V13" s="27"/>
      <c r="W13" s="8"/>
      <c r="X13" s="8"/>
      <c r="Y13" s="8"/>
      <c r="Z13" s="8"/>
    </row>
    <row r="14" spans="1:37" ht="41.25" customHeight="1" x14ac:dyDescent="0.2">
      <c r="A14" s="17" t="s">
        <v>21</v>
      </c>
      <c r="B14" s="17" t="s">
        <v>1</v>
      </c>
      <c r="C14" s="17"/>
      <c r="D14" s="17"/>
      <c r="E14" s="17"/>
      <c r="F14" s="17"/>
      <c r="G14" s="18"/>
      <c r="H14" s="8"/>
      <c r="I14" s="8"/>
      <c r="J14" s="8"/>
      <c r="K14" s="8"/>
      <c r="L14" s="8"/>
      <c r="M14" s="8"/>
      <c r="N14" s="8"/>
      <c r="O14" s="8"/>
      <c r="P14" s="8"/>
      <c r="Q14" s="8"/>
      <c r="R14" s="8"/>
      <c r="S14" s="8"/>
      <c r="T14" s="8"/>
      <c r="U14" s="8"/>
      <c r="V14" s="8"/>
      <c r="W14" s="8"/>
      <c r="X14" s="8"/>
      <c r="Y14" s="8"/>
      <c r="Z14" s="8"/>
    </row>
    <row r="15" spans="1:37" ht="33" customHeight="1" x14ac:dyDescent="0.2">
      <c r="A15" s="16" t="str">
        <f>IF(G5="FHA","The amount of Interest to be financed on this FHA Loan is:","N/A")</f>
        <v>The amount of Interest to be financed on this FHA Loan is:</v>
      </c>
      <c r="B15" s="28"/>
      <c r="C15" s="28"/>
      <c r="D15" s="28"/>
      <c r="E15" s="28"/>
      <c r="F15" s="28"/>
      <c r="G15" s="5">
        <f>IF(G5="FHA",AF15,0)</f>
        <v>0</v>
      </c>
      <c r="H15" s="8"/>
      <c r="I15" s="8"/>
      <c r="J15" s="8"/>
      <c r="K15" s="8"/>
      <c r="L15" s="8"/>
      <c r="M15" s="8"/>
      <c r="N15" s="8"/>
      <c r="O15" s="8"/>
      <c r="P15" s="8"/>
      <c r="Q15" s="8"/>
      <c r="R15" s="8"/>
      <c r="S15" s="8"/>
      <c r="T15" s="8"/>
      <c r="U15" s="8"/>
      <c r="V15" s="8"/>
      <c r="W15" s="8"/>
      <c r="X15" s="8"/>
      <c r="Y15" s="8"/>
      <c r="Z15" s="8"/>
      <c r="AA15" s="12">
        <f>AK4*0.8</f>
        <v>0</v>
      </c>
      <c r="AB15" s="12">
        <f>AA15*0.1</f>
        <v>0</v>
      </c>
      <c r="AC15" s="12">
        <f>AB15/365</f>
        <v>0</v>
      </c>
      <c r="AD15" s="12">
        <f>G12*30</f>
        <v>180</v>
      </c>
      <c r="AE15" s="12">
        <f>AC15*AD15</f>
        <v>0</v>
      </c>
      <c r="AF15" s="12">
        <f>AE15*0.39</f>
        <v>0</v>
      </c>
    </row>
    <row r="16" spans="1:37" ht="33.75" customHeight="1" x14ac:dyDescent="0.2">
      <c r="A16" s="16" t="str">
        <f>IF(G5="Conv","The amount of Interest to be financed on this Conv Loan is:","N/A")</f>
        <v>N/A</v>
      </c>
      <c r="B16" s="28"/>
      <c r="C16" s="28"/>
      <c r="D16" s="28"/>
      <c r="E16" s="28"/>
      <c r="F16" s="28"/>
      <c r="G16" s="5">
        <f>IF(G5="Conv",AF15,0)</f>
        <v>0</v>
      </c>
      <c r="H16" s="8"/>
      <c r="I16" s="8"/>
      <c r="J16" s="8"/>
      <c r="K16" s="8"/>
      <c r="L16" s="8"/>
      <c r="M16" s="8"/>
      <c r="N16" s="8"/>
      <c r="O16" s="8"/>
      <c r="P16" s="8"/>
      <c r="Q16" s="8"/>
      <c r="R16" s="8"/>
      <c r="S16" s="8"/>
      <c r="T16" s="8"/>
      <c r="U16" s="8"/>
      <c r="V16" s="8"/>
      <c r="W16" s="8"/>
      <c r="X16" s="8"/>
      <c r="Y16" s="8"/>
      <c r="Z16" s="8"/>
    </row>
    <row r="17" spans="1:32" ht="35.25" customHeight="1" x14ac:dyDescent="0.2">
      <c r="A17" s="16" t="str">
        <f>IF(OR(G5="VA",G5="USDA"),"The amount of Interest to be financed on this VA/USDA Loan is:","N/A")</f>
        <v>N/A</v>
      </c>
      <c r="B17" s="28"/>
      <c r="C17" s="28"/>
      <c r="D17" s="28"/>
      <c r="E17" s="28"/>
      <c r="F17" s="28"/>
      <c r="G17" s="5">
        <f>IF(OR(G5="VA",G5="USDA"),AF17,0)</f>
        <v>0</v>
      </c>
      <c r="H17" s="8"/>
      <c r="I17" s="8"/>
      <c r="J17" s="8"/>
      <c r="K17" s="8"/>
      <c r="L17" s="8"/>
      <c r="M17" s="8"/>
      <c r="N17" s="8"/>
      <c r="O17" s="8"/>
      <c r="P17" s="8"/>
      <c r="Q17" s="8"/>
      <c r="R17" s="8"/>
      <c r="S17" s="8"/>
      <c r="T17" s="8"/>
      <c r="U17" s="8"/>
      <c r="V17" s="8"/>
      <c r="W17" s="8"/>
      <c r="X17" s="8"/>
      <c r="Y17" s="8"/>
      <c r="Z17" s="8"/>
      <c r="AA17" s="13">
        <f>G7*0.8</f>
        <v>0</v>
      </c>
      <c r="AB17" s="14">
        <f>AA17*G13</f>
        <v>0</v>
      </c>
      <c r="AC17" s="13">
        <f>AB17/365</f>
        <v>0</v>
      </c>
      <c r="AD17" s="12">
        <f>G12*30</f>
        <v>180</v>
      </c>
      <c r="AE17" s="13">
        <f>AC17*AD17</f>
        <v>0</v>
      </c>
      <c r="AF17" s="13">
        <f>AE17*0.39</f>
        <v>0</v>
      </c>
    </row>
    <row r="18" spans="1:32" ht="37.5" customHeight="1" x14ac:dyDescent="0.2">
      <c r="A18" s="16" t="str">
        <f>IF(AND(G5&lt;&gt;"FHA",G5&lt;&gt;"Conv"),"Question 3 - Use MBOT To Enter the Amount of a P&amp;I Payment on the loan amount right of this question.","N/A")</f>
        <v>N/A</v>
      </c>
      <c r="B18" s="28"/>
      <c r="C18" s="28"/>
      <c r="D18" s="28"/>
      <c r="E18" s="28"/>
      <c r="F18" s="7">
        <f>IF(A18&lt;&gt;"N/A",AK4,0)</f>
        <v>0</v>
      </c>
      <c r="G18" s="1">
        <v>0</v>
      </c>
      <c r="H18" s="8"/>
      <c r="I18" s="22" t="s">
        <v>22</v>
      </c>
      <c r="J18" s="23"/>
      <c r="K18" s="23"/>
      <c r="L18" s="23"/>
      <c r="M18" s="23"/>
      <c r="N18" s="23"/>
      <c r="O18" s="23"/>
      <c r="P18" s="23"/>
      <c r="Q18" s="24"/>
      <c r="R18" s="8"/>
      <c r="S18" s="8"/>
      <c r="T18" s="8"/>
      <c r="U18" s="8"/>
      <c r="V18" s="8"/>
      <c r="W18" s="8"/>
      <c r="X18" s="8"/>
      <c r="Y18" s="8"/>
      <c r="Z18" s="8"/>
    </row>
    <row r="19" spans="1:32" ht="10.5" customHeight="1" x14ac:dyDescent="0.2">
      <c r="A19" s="20"/>
      <c r="B19" s="21"/>
      <c r="C19" s="21"/>
      <c r="D19" s="21"/>
      <c r="E19" s="21"/>
      <c r="F19" s="21"/>
      <c r="G19" s="21"/>
      <c r="H19" s="8"/>
      <c r="I19" s="8"/>
      <c r="J19" s="8"/>
      <c r="K19" s="8"/>
      <c r="L19" s="8"/>
      <c r="M19" s="8"/>
      <c r="N19" s="8"/>
      <c r="O19" s="8"/>
      <c r="P19" s="8"/>
      <c r="Q19" s="8"/>
      <c r="R19" s="8"/>
      <c r="S19" s="8"/>
      <c r="T19" s="9"/>
      <c r="U19" s="8"/>
      <c r="V19" s="8"/>
      <c r="W19" s="8"/>
      <c r="X19" s="8"/>
      <c r="Y19" s="8"/>
      <c r="Z19" s="8"/>
    </row>
    <row r="20" spans="1:32" ht="20.25" customHeight="1" x14ac:dyDescent="0.2">
      <c r="A20" s="19" t="s">
        <v>19</v>
      </c>
      <c r="B20" s="19"/>
      <c r="C20" s="19"/>
      <c r="D20" s="19"/>
      <c r="E20" s="19"/>
      <c r="F20" s="19"/>
      <c r="G20" s="19"/>
      <c r="H20" s="8"/>
      <c r="I20" s="8"/>
      <c r="J20" s="8"/>
      <c r="K20" s="8"/>
      <c r="L20" s="8"/>
      <c r="M20" s="8"/>
      <c r="N20" s="8"/>
      <c r="O20" s="8"/>
      <c r="P20" s="8"/>
      <c r="Q20" s="8"/>
      <c r="R20" s="8"/>
      <c r="S20" s="8"/>
      <c r="T20" s="8"/>
      <c r="U20" s="8"/>
      <c r="V20" s="8"/>
      <c r="W20" s="8"/>
      <c r="X20" s="8"/>
      <c r="Y20" s="8"/>
      <c r="Z20" s="8"/>
    </row>
    <row r="21" spans="1:32" ht="21" customHeight="1" x14ac:dyDescent="0.2">
      <c r="A21" s="16" t="s">
        <v>16</v>
      </c>
      <c r="B21" s="16" t="s">
        <v>1</v>
      </c>
      <c r="C21" s="16"/>
      <c r="D21" s="16"/>
      <c r="E21" s="16"/>
      <c r="F21" s="16"/>
      <c r="G21" s="1" t="s">
        <v>2</v>
      </c>
      <c r="H21" s="8"/>
      <c r="I21" s="22" t="s">
        <v>33</v>
      </c>
      <c r="J21" s="23"/>
      <c r="K21" s="23"/>
      <c r="L21" s="23"/>
      <c r="M21" s="23"/>
      <c r="N21" s="23"/>
      <c r="O21" s="23"/>
      <c r="P21" s="23"/>
      <c r="Q21" s="24"/>
      <c r="R21" s="8"/>
      <c r="S21" s="8"/>
      <c r="T21" s="8"/>
      <c r="U21" s="8"/>
      <c r="V21" s="8"/>
      <c r="W21" s="8"/>
      <c r="X21" s="8"/>
      <c r="Y21" s="8"/>
      <c r="Z21" s="8"/>
    </row>
    <row r="22" spans="1:32" ht="19.5" customHeight="1" x14ac:dyDescent="0.2">
      <c r="A22" s="16" t="str">
        <f>IF($G$21="Yes","N/A","Question 2 - Land Purchase Price - PLEASE ENTER")</f>
        <v>Question 2 - Land Purchase Price - PLEASE ENTER</v>
      </c>
      <c r="B22" s="16"/>
      <c r="C22" s="16"/>
      <c r="D22" s="16"/>
      <c r="E22" s="16"/>
      <c r="F22" s="16"/>
      <c r="G22" s="1">
        <v>20000</v>
      </c>
      <c r="H22" s="8"/>
      <c r="I22" s="8"/>
      <c r="J22" s="8"/>
      <c r="K22" s="8"/>
      <c r="L22" s="8"/>
      <c r="M22" s="8"/>
      <c r="N22" s="8"/>
      <c r="O22" s="8"/>
      <c r="P22" s="8"/>
      <c r="Q22" s="8"/>
      <c r="R22" s="8"/>
      <c r="S22" s="8"/>
      <c r="T22" s="8"/>
      <c r="U22" s="8"/>
      <c r="V22" s="8"/>
      <c r="W22" s="8"/>
      <c r="X22" s="8"/>
      <c r="Y22" s="8"/>
      <c r="Z22" s="8"/>
    </row>
    <row r="23" spans="1:32" ht="25.5" customHeight="1" x14ac:dyDescent="0.2">
      <c r="A23" s="16" t="str">
        <f>IF(G21="Yes","Question 2 - Land Payoff Amount - PLEASE ENTER","N/A")</f>
        <v>N/A</v>
      </c>
      <c r="B23" s="16"/>
      <c r="C23" s="16"/>
      <c r="D23" s="16"/>
      <c r="E23" s="16"/>
      <c r="F23" s="16"/>
      <c r="G23" s="1">
        <v>0</v>
      </c>
      <c r="H23" s="8"/>
      <c r="I23" s="8"/>
      <c r="J23" s="8"/>
      <c r="K23" s="8"/>
      <c r="L23" s="8"/>
      <c r="M23" s="8"/>
      <c r="N23" s="8"/>
      <c r="O23" s="8"/>
      <c r="P23" s="8"/>
      <c r="Q23" s="8"/>
      <c r="R23" s="8"/>
      <c r="S23" s="8"/>
      <c r="T23" s="8"/>
      <c r="U23" s="8"/>
      <c r="V23" s="8"/>
      <c r="W23" s="8"/>
      <c r="X23" s="8"/>
      <c r="Y23" s="8"/>
      <c r="Z23" s="8"/>
    </row>
    <row r="24" spans="1:32" ht="10.5" customHeight="1" x14ac:dyDescent="0.2">
      <c r="A24" s="20" t="s">
        <v>10</v>
      </c>
      <c r="B24" s="21"/>
      <c r="C24" s="21"/>
      <c r="D24" s="21"/>
      <c r="E24" s="21"/>
      <c r="F24" s="21"/>
      <c r="G24" s="21"/>
      <c r="H24" s="8"/>
      <c r="I24" s="8"/>
      <c r="J24" s="8"/>
      <c r="K24" s="8"/>
      <c r="L24" s="8"/>
      <c r="M24" s="8"/>
      <c r="N24" s="8"/>
      <c r="O24" s="8"/>
      <c r="P24" s="8"/>
      <c r="Q24" s="8"/>
      <c r="R24" s="8"/>
      <c r="S24" s="8"/>
      <c r="T24" s="8"/>
      <c r="U24" s="8"/>
      <c r="V24" s="8"/>
      <c r="W24" s="8"/>
      <c r="X24" s="8"/>
      <c r="Y24" s="8"/>
      <c r="Z24" s="8"/>
    </row>
    <row r="25" spans="1:32" ht="18.75" customHeight="1" x14ac:dyDescent="0.2">
      <c r="A25" s="19" t="s">
        <v>20</v>
      </c>
      <c r="B25" s="19"/>
      <c r="C25" s="19"/>
      <c r="D25" s="19"/>
      <c r="E25" s="19"/>
      <c r="F25" s="19"/>
      <c r="G25" s="19"/>
      <c r="H25" s="8"/>
      <c r="I25" s="8"/>
      <c r="J25" s="8"/>
      <c r="K25" s="8"/>
      <c r="L25" s="8"/>
      <c r="M25" s="8"/>
      <c r="N25" s="8"/>
      <c r="O25" s="8"/>
      <c r="P25" s="8"/>
      <c r="Q25" s="8"/>
      <c r="R25" s="8"/>
      <c r="S25" s="8"/>
      <c r="T25" s="8"/>
      <c r="U25" s="8"/>
      <c r="V25" s="8"/>
      <c r="W25" s="8"/>
      <c r="X25" s="8"/>
      <c r="Y25" s="8"/>
      <c r="Z25" s="8"/>
    </row>
    <row r="26" spans="1:32" ht="36" customHeight="1" x14ac:dyDescent="0.2">
      <c r="A26" s="16" t="s">
        <v>35</v>
      </c>
      <c r="B26" s="16"/>
      <c r="C26" s="16"/>
      <c r="D26" s="16"/>
      <c r="E26" s="16"/>
      <c r="F26" s="16"/>
      <c r="G26" s="5">
        <f>G7*0.05</f>
        <v>0</v>
      </c>
      <c r="H26" s="10" t="s">
        <v>26</v>
      </c>
      <c r="I26" s="22" t="s">
        <v>30</v>
      </c>
      <c r="J26" s="23"/>
      <c r="K26" s="23"/>
      <c r="L26" s="23"/>
      <c r="M26" s="23"/>
      <c r="N26" s="23"/>
      <c r="O26" s="23"/>
      <c r="P26" s="23"/>
      <c r="Q26" s="24"/>
      <c r="R26" s="8"/>
      <c r="S26" s="8"/>
      <c r="T26" s="8"/>
      <c r="U26" s="8"/>
      <c r="V26" s="8"/>
      <c r="W26" s="8"/>
      <c r="X26" s="8"/>
      <c r="Y26" s="8"/>
      <c r="Z26" s="8"/>
    </row>
    <row r="27" spans="1:32" ht="21" customHeight="1" x14ac:dyDescent="0.2">
      <c r="A27" s="16" t="s">
        <v>4</v>
      </c>
      <c r="B27" s="16"/>
      <c r="C27" s="16"/>
      <c r="D27" s="16"/>
      <c r="E27" s="16"/>
      <c r="F27" s="16"/>
      <c r="G27" s="5">
        <v>2250</v>
      </c>
      <c r="H27" s="8"/>
      <c r="I27" s="8"/>
      <c r="J27" s="8"/>
      <c r="K27" s="8"/>
      <c r="L27" s="8"/>
      <c r="M27" s="8"/>
      <c r="N27" s="8"/>
      <c r="O27" s="8"/>
      <c r="P27" s="8"/>
      <c r="Q27" s="8"/>
      <c r="R27" s="8"/>
      <c r="S27" s="8"/>
      <c r="T27" s="8"/>
      <c r="U27" s="8"/>
      <c r="V27" s="8"/>
      <c r="W27" s="8"/>
      <c r="X27" s="8"/>
      <c r="Y27" s="8"/>
      <c r="Z27" s="8"/>
    </row>
    <row r="28" spans="1:32" ht="22.5" customHeight="1" x14ac:dyDescent="0.2">
      <c r="A28" s="16" t="s">
        <v>23</v>
      </c>
      <c r="B28" s="16"/>
      <c r="C28" s="16"/>
      <c r="D28" s="16"/>
      <c r="E28" s="16"/>
      <c r="F28" s="16"/>
      <c r="G28" s="5">
        <f>G18*G12</f>
        <v>0</v>
      </c>
      <c r="H28" s="8"/>
      <c r="I28" s="8"/>
      <c r="J28" s="8"/>
      <c r="K28" s="8"/>
      <c r="L28" s="8"/>
      <c r="M28" s="8"/>
      <c r="N28" s="8"/>
      <c r="O28" s="8"/>
      <c r="P28" s="8"/>
      <c r="Q28" s="8"/>
      <c r="R28" s="8"/>
      <c r="S28" s="8"/>
      <c r="T28" s="8"/>
      <c r="U28" s="8"/>
      <c r="V28" s="8"/>
      <c r="W28" s="8"/>
      <c r="X28" s="8"/>
      <c r="Y28" s="8"/>
      <c r="Z28" s="8"/>
    </row>
    <row r="29" spans="1:32" x14ac:dyDescent="0.2">
      <c r="A29" s="20" t="s">
        <v>10</v>
      </c>
      <c r="B29" s="21"/>
      <c r="C29" s="21"/>
      <c r="D29" s="21"/>
      <c r="E29" s="21"/>
      <c r="F29" s="21"/>
      <c r="G29" s="21"/>
      <c r="H29" s="8"/>
      <c r="I29" s="8"/>
      <c r="J29" s="8"/>
      <c r="K29" s="8"/>
      <c r="L29" s="8"/>
      <c r="M29" s="8"/>
      <c r="N29" s="8"/>
      <c r="O29" s="8"/>
      <c r="P29" s="8"/>
      <c r="Q29" s="8"/>
      <c r="R29" s="8"/>
      <c r="S29" s="8"/>
      <c r="T29" s="8"/>
      <c r="U29" s="8"/>
      <c r="V29" s="8"/>
      <c r="W29" s="8"/>
      <c r="X29" s="8"/>
      <c r="Y29" s="8"/>
      <c r="Z29" s="8"/>
    </row>
    <row r="30" spans="1:32" ht="21.75" customHeight="1" x14ac:dyDescent="0.2">
      <c r="A30" s="19" t="s">
        <v>24</v>
      </c>
      <c r="B30" s="19"/>
      <c r="C30" s="19"/>
      <c r="D30" s="19"/>
      <c r="E30" s="19"/>
      <c r="F30" s="19"/>
      <c r="G30" s="19"/>
      <c r="H30" s="8"/>
      <c r="I30" s="8"/>
      <c r="J30" s="8"/>
      <c r="K30" s="8"/>
      <c r="L30" s="8"/>
      <c r="M30" s="8"/>
      <c r="N30" s="8"/>
      <c r="O30" s="8"/>
      <c r="P30" s="8"/>
      <c r="Q30" s="8"/>
      <c r="R30" s="8"/>
      <c r="S30" s="8"/>
      <c r="T30" s="8"/>
      <c r="U30" s="8"/>
      <c r="V30" s="8"/>
      <c r="W30" s="8"/>
      <c r="X30" s="8"/>
      <c r="Y30" s="8"/>
      <c r="Z30" s="8"/>
    </row>
    <row r="31" spans="1:32" ht="22.5" customHeight="1" x14ac:dyDescent="0.2">
      <c r="A31" s="16" t="str">
        <f>IF(G21="No","Total Acquisition With Land Purchase - New Purchase Price:","N/A")</f>
        <v>Total Acquisition With Land Purchase - New Purchase Price:</v>
      </c>
      <c r="B31" s="16"/>
      <c r="C31" s="16"/>
      <c r="D31" s="16"/>
      <c r="E31" s="16"/>
      <c r="F31" s="16"/>
      <c r="G31" s="5">
        <f>IF(G21="No",($G$7+$G$26+$G$27+$G$6+$G$28+$G$8+$G$15+$G$16+$G$17),0)</f>
        <v>2250</v>
      </c>
      <c r="H31" s="10" t="s">
        <v>26</v>
      </c>
      <c r="I31" s="29" t="s">
        <v>28</v>
      </c>
      <c r="J31" s="30"/>
      <c r="K31" s="30"/>
      <c r="L31" s="30"/>
      <c r="M31" s="30"/>
      <c r="N31" s="30"/>
      <c r="O31" s="30"/>
      <c r="P31" s="30"/>
      <c r="Q31" s="31"/>
      <c r="R31" s="8"/>
      <c r="S31" s="8"/>
      <c r="T31" s="8"/>
      <c r="U31" s="11"/>
      <c r="V31" s="8"/>
      <c r="W31" s="8"/>
      <c r="X31" s="8"/>
      <c r="Y31" s="8"/>
      <c r="Z31" s="8"/>
    </row>
    <row r="32" spans="1:32" ht="23.25" customHeight="1" x14ac:dyDescent="0.2">
      <c r="A32" s="16" t="str">
        <f>IF(G21="Yes","Total Acquisition With Owned Land - New Purchase Price:","N/A")</f>
        <v>N/A</v>
      </c>
      <c r="B32" s="16"/>
      <c r="C32" s="16"/>
      <c r="D32" s="16"/>
      <c r="E32" s="16"/>
      <c r="F32" s="16"/>
      <c r="G32" s="5">
        <f>IF(G21="Yes",($G$7+$G$26+$G$27+$G$6+$G$28+$G$8+$G$15+$G$16+$G$17),0)</f>
        <v>0</v>
      </c>
      <c r="H32" s="10" t="s">
        <v>26</v>
      </c>
      <c r="I32" s="32"/>
      <c r="J32" s="33"/>
      <c r="K32" s="33"/>
      <c r="L32" s="33"/>
      <c r="M32" s="33"/>
      <c r="N32" s="33"/>
      <c r="O32" s="33"/>
      <c r="P32" s="33"/>
      <c r="Q32" s="34"/>
      <c r="R32" s="8"/>
      <c r="S32" s="8"/>
      <c r="T32" s="8"/>
      <c r="U32" s="8"/>
      <c r="V32" s="8"/>
      <c r="W32" s="8"/>
      <c r="X32" s="8"/>
      <c r="Y32" s="8"/>
      <c r="Z32" s="8"/>
    </row>
    <row r="33" spans="1:26" ht="26.25" customHeight="1" x14ac:dyDescent="0.2">
      <c r="A33" s="16" t="s">
        <v>25</v>
      </c>
      <c r="B33" s="16"/>
      <c r="C33" s="16"/>
      <c r="D33" s="16"/>
      <c r="E33" s="16"/>
      <c r="F33" s="16"/>
      <c r="G33" s="5">
        <f>G8</f>
        <v>0</v>
      </c>
      <c r="H33" s="10" t="s">
        <v>26</v>
      </c>
      <c r="I33" s="22" t="s">
        <v>27</v>
      </c>
      <c r="J33" s="23"/>
      <c r="K33" s="23"/>
      <c r="L33" s="23"/>
      <c r="M33" s="23"/>
      <c r="N33" s="23"/>
      <c r="O33" s="23"/>
      <c r="P33" s="23"/>
      <c r="Q33" s="24"/>
      <c r="R33" s="8"/>
      <c r="S33" s="8"/>
      <c r="T33" s="8"/>
      <c r="U33" s="8"/>
      <c r="V33" s="8"/>
      <c r="W33" s="8"/>
      <c r="X33" s="8"/>
      <c r="Y33" s="8"/>
      <c r="Z33" s="8"/>
    </row>
    <row r="34" spans="1:26" ht="30" customHeight="1" x14ac:dyDescent="0.2">
      <c r="A34" s="16" t="str">
        <f>IF(G21="Yes","The land Equity that can be used for down-paymnet is:","N/A")</f>
        <v>N/A</v>
      </c>
      <c r="B34" s="16"/>
      <c r="C34" s="16"/>
      <c r="D34" s="16"/>
      <c r="E34" s="16"/>
      <c r="F34" s="16"/>
      <c r="G34" s="5">
        <f>IF(G21="Yes",G6-G23,0)</f>
        <v>0</v>
      </c>
      <c r="H34" s="10" t="s">
        <v>26</v>
      </c>
      <c r="I34" s="22" t="s">
        <v>32</v>
      </c>
      <c r="J34" s="23"/>
      <c r="K34" s="23"/>
      <c r="L34" s="23"/>
      <c r="M34" s="23"/>
      <c r="N34" s="23"/>
      <c r="O34" s="23"/>
      <c r="P34" s="23"/>
      <c r="Q34" s="24"/>
      <c r="R34" s="8"/>
      <c r="S34" s="8"/>
      <c r="T34" s="8"/>
      <c r="U34" s="8"/>
      <c r="V34" s="8"/>
      <c r="W34" s="8"/>
      <c r="X34" s="8"/>
      <c r="Y34" s="8"/>
      <c r="Z34" s="8"/>
    </row>
    <row r="35" spans="1:26" ht="30" customHeight="1" x14ac:dyDescent="0.2">
      <c r="A35" s="16" t="s">
        <v>36</v>
      </c>
      <c r="B35" s="16"/>
      <c r="C35" s="16"/>
      <c r="D35" s="16"/>
      <c r="E35" s="16"/>
      <c r="F35" s="16"/>
      <c r="G35" s="5">
        <f>G15+G16+G17+G27+G28</f>
        <v>2250</v>
      </c>
      <c r="H35" s="10" t="s">
        <v>26</v>
      </c>
      <c r="I35" s="22" t="s">
        <v>37</v>
      </c>
      <c r="J35" s="23"/>
      <c r="K35" s="23"/>
      <c r="L35" s="23"/>
      <c r="M35" s="23"/>
      <c r="N35" s="23"/>
      <c r="O35" s="23"/>
      <c r="P35" s="23"/>
      <c r="Q35" s="24"/>
      <c r="R35" s="8"/>
      <c r="S35" s="8"/>
      <c r="T35" s="8"/>
      <c r="U35" s="8"/>
      <c r="V35" s="8"/>
      <c r="W35" s="8"/>
      <c r="X35" s="8"/>
      <c r="Y35" s="8"/>
      <c r="Z35" s="8"/>
    </row>
    <row r="36" spans="1:26" ht="30" customHeight="1" x14ac:dyDescent="0.2">
      <c r="A36" s="16" t="s">
        <v>38</v>
      </c>
      <c r="B36" s="16"/>
      <c r="C36" s="16"/>
      <c r="D36" s="16"/>
      <c r="E36" s="16"/>
      <c r="F36" s="16"/>
      <c r="G36" s="5">
        <f>G26</f>
        <v>0</v>
      </c>
      <c r="H36" s="10" t="s">
        <v>26</v>
      </c>
      <c r="I36" s="22" t="s">
        <v>39</v>
      </c>
      <c r="J36" s="23"/>
      <c r="K36" s="23"/>
      <c r="L36" s="23"/>
      <c r="M36" s="23"/>
      <c r="N36" s="23"/>
      <c r="O36" s="23"/>
      <c r="P36" s="23"/>
      <c r="Q36" s="24"/>
      <c r="R36" s="8"/>
      <c r="S36" s="8"/>
      <c r="T36" s="8"/>
      <c r="U36" s="8"/>
      <c r="V36" s="8"/>
      <c r="W36" s="8"/>
      <c r="X36" s="8"/>
      <c r="Y36" s="8"/>
      <c r="Z36" s="8"/>
    </row>
    <row r="37" spans="1:26" x14ac:dyDescent="0.2">
      <c r="A37" s="20" t="s">
        <v>10</v>
      </c>
      <c r="B37" s="21"/>
      <c r="C37" s="21"/>
      <c r="D37" s="21"/>
      <c r="E37" s="21"/>
      <c r="F37" s="21"/>
      <c r="G37" s="21"/>
      <c r="H37" s="8"/>
      <c r="I37" s="8"/>
      <c r="J37" s="8"/>
      <c r="K37" s="8"/>
      <c r="L37" s="8"/>
      <c r="M37" s="8"/>
      <c r="N37" s="8"/>
      <c r="O37" s="8"/>
      <c r="P37" s="8"/>
      <c r="Q37" s="8"/>
      <c r="R37" s="8"/>
      <c r="S37" s="8"/>
      <c r="T37" s="8"/>
      <c r="U37" s="8"/>
      <c r="V37" s="8"/>
      <c r="W37" s="8"/>
      <c r="X37" s="8"/>
      <c r="Y37" s="8"/>
      <c r="Z37" s="8"/>
    </row>
  </sheetData>
  <sheetProtection algorithmName="SHA-512" hashValue="kywgdBGXWhWFd67tM6A/PRKWCP3bXZS3gIpsEUCFU9pvI7TLfZjM2lcunpw4hyCH27vL7W86ANfPPJ6hBnyZKA==" saltValue="eNZAvZ+OJY6UFQ2mJtyYRg==" spinCount="100000" sheet="1" objects="1" scenarios="1"/>
  <mergeCells count="50">
    <mergeCell ref="A4:G4"/>
    <mergeCell ref="A35:F35"/>
    <mergeCell ref="A36:F36"/>
    <mergeCell ref="I35:Q35"/>
    <mergeCell ref="I36:Q36"/>
    <mergeCell ref="I6:Q6"/>
    <mergeCell ref="I26:Q26"/>
    <mergeCell ref="R11:V12"/>
    <mergeCell ref="I21:Q21"/>
    <mergeCell ref="I18:Q18"/>
    <mergeCell ref="A34:F34"/>
    <mergeCell ref="I31:Q32"/>
    <mergeCell ref="I33:Q33"/>
    <mergeCell ref="I34:Q34"/>
    <mergeCell ref="A37:G37"/>
    <mergeCell ref="A32:F32"/>
    <mergeCell ref="A33:F33"/>
    <mergeCell ref="A31:F31"/>
    <mergeCell ref="A29:G29"/>
    <mergeCell ref="A30:G30"/>
    <mergeCell ref="I13:Q13"/>
    <mergeCell ref="R13:V13"/>
    <mergeCell ref="A10:G10"/>
    <mergeCell ref="A19:G19"/>
    <mergeCell ref="A18:E18"/>
    <mergeCell ref="A13:F13"/>
    <mergeCell ref="A15:F15"/>
    <mergeCell ref="A16:F16"/>
    <mergeCell ref="A26:F26"/>
    <mergeCell ref="A27:F27"/>
    <mergeCell ref="A28:F28"/>
    <mergeCell ref="A24:G24"/>
    <mergeCell ref="A25:G25"/>
    <mergeCell ref="A17:F17"/>
    <mergeCell ref="A1:G1"/>
    <mergeCell ref="A7:F7"/>
    <mergeCell ref="A8:F8"/>
    <mergeCell ref="A23:F23"/>
    <mergeCell ref="A22:F22"/>
    <mergeCell ref="A6:F6"/>
    <mergeCell ref="A21:F21"/>
    <mergeCell ref="A12:F12"/>
    <mergeCell ref="A5:F5"/>
    <mergeCell ref="A11:F11"/>
    <mergeCell ref="A14:G14"/>
    <mergeCell ref="A20:G20"/>
    <mergeCell ref="A2:B2"/>
    <mergeCell ref="C2:G2"/>
    <mergeCell ref="A9:G9"/>
    <mergeCell ref="A3:G3"/>
  </mergeCells>
  <dataValidations count="4">
    <dataValidation type="list" allowBlank="1" showInputMessage="1" showErrorMessage="1" sqref="G5" xr:uid="{CABAF6A1-F6F9-4B7D-9126-855BEFFD7C5A}">
      <formula1>"FHA,VA,USDA,Conv"</formula1>
    </dataValidation>
    <dataValidation type="list" allowBlank="1" showInputMessage="1" showErrorMessage="1" sqref="G14 G11" xr:uid="{01B43598-E3E6-4716-A14A-72740FC39A41}">
      <formula1>"Site Built, Stick Built"</formula1>
    </dataValidation>
    <dataValidation type="list" allowBlank="1" showInputMessage="1" showErrorMessage="1" sqref="G21" xr:uid="{43FF9AD0-6FED-4C66-8B59-A62531891CFA}">
      <formula1>"Yes,No"</formula1>
    </dataValidation>
    <dataValidation type="list" allowBlank="1" showInputMessage="1" showErrorMessage="1" sqref="G12 G14" xr:uid="{FDA9E815-CACE-47FF-A3CE-0BB3566CAC9C}">
      <formula1>"6,7,8,9,10,11,12"</formula1>
    </dataValidation>
  </dataValidations>
  <pageMargins left="0.2" right="0.2" top="0.25" bottom="0.2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64BC9-7279-4484-9D2B-234594FCA936}">
  <dimension ref="B1:M7"/>
  <sheetViews>
    <sheetView workbookViewId="0">
      <selection activeCell="I8" sqref="I8"/>
    </sheetView>
  </sheetViews>
  <sheetFormatPr defaultRowHeight="12.75" x14ac:dyDescent="0.2"/>
  <sheetData>
    <row r="1" spans="2:13" x14ac:dyDescent="0.2">
      <c r="B1" t="s">
        <v>3</v>
      </c>
    </row>
    <row r="3" spans="2:13" x14ac:dyDescent="0.2">
      <c r="B3">
        <v>125000</v>
      </c>
      <c r="C3">
        <v>332646</v>
      </c>
      <c r="D3">
        <v>474146</v>
      </c>
      <c r="E3">
        <f>(B3+C3)/D3</f>
        <v>0.96520059222264876</v>
      </c>
      <c r="G3" s="4" t="s">
        <v>2</v>
      </c>
      <c r="H3" s="4"/>
      <c r="I3">
        <f>((B3+C3)*0.015)+2250</f>
        <v>9114.6899999999987</v>
      </c>
      <c r="J3">
        <v>8000</v>
      </c>
      <c r="K3">
        <f>C3*0.015</f>
        <v>4989.6899999999996</v>
      </c>
      <c r="M3">
        <v>465557</v>
      </c>
    </row>
    <row r="4" spans="2:13" x14ac:dyDescent="0.2">
      <c r="B4">
        <v>20000</v>
      </c>
      <c r="C4">
        <v>516000</v>
      </c>
      <c r="D4">
        <v>618000</v>
      </c>
      <c r="E4">
        <f>(B4+C4)/D4</f>
        <v>0.8673139158576052</v>
      </c>
      <c r="G4" s="4" t="s">
        <v>2</v>
      </c>
      <c r="H4" s="4"/>
      <c r="I4">
        <f t="shared" ref="I4:I7" si="0">((B4+C4)*0.015)+2250</f>
        <v>10290</v>
      </c>
      <c r="J4">
        <v>10187.39</v>
      </c>
      <c r="K4">
        <f t="shared" ref="K4:K7" si="1">C4*0.015</f>
        <v>7740</v>
      </c>
    </row>
    <row r="5" spans="2:13" x14ac:dyDescent="0.2">
      <c r="B5">
        <v>275000</v>
      </c>
      <c r="C5">
        <v>445000</v>
      </c>
      <c r="D5">
        <v>759750</v>
      </c>
      <c r="E5">
        <f>(B5+C5)/D5</f>
        <v>0.94768015794669302</v>
      </c>
      <c r="G5" s="4" t="s">
        <v>9</v>
      </c>
      <c r="H5" s="4"/>
      <c r="I5">
        <f t="shared" si="0"/>
        <v>13050</v>
      </c>
      <c r="J5">
        <v>17500</v>
      </c>
      <c r="K5">
        <f t="shared" si="1"/>
        <v>6675</v>
      </c>
      <c r="M5">
        <v>666971</v>
      </c>
    </row>
    <row r="6" spans="2:13" x14ac:dyDescent="0.2">
      <c r="B6">
        <v>55000</v>
      </c>
      <c r="C6">
        <v>250000</v>
      </c>
      <c r="D6">
        <v>327500</v>
      </c>
      <c r="E6">
        <f>(B6+C6)/D6</f>
        <v>0.93129770992366412</v>
      </c>
      <c r="F6">
        <f>SUM(E3:E7)</f>
        <v>4.6505978759705249</v>
      </c>
      <c r="G6" s="4" t="s">
        <v>9</v>
      </c>
      <c r="H6" s="4"/>
      <c r="I6">
        <f t="shared" si="0"/>
        <v>6825</v>
      </c>
      <c r="J6">
        <v>10000</v>
      </c>
      <c r="K6">
        <f t="shared" si="1"/>
        <v>3750</v>
      </c>
    </row>
    <row r="7" spans="2:13" x14ac:dyDescent="0.2">
      <c r="B7">
        <v>155000</v>
      </c>
      <c r="C7">
        <v>434500</v>
      </c>
      <c r="D7">
        <v>627725</v>
      </c>
      <c r="E7">
        <f>(B7+C7)/D7</f>
        <v>0.93910550001991322</v>
      </c>
      <c r="F7" s="2">
        <f>F6/5</f>
        <v>0.93011957519410493</v>
      </c>
      <c r="G7" s="4" t="s">
        <v>9</v>
      </c>
      <c r="H7" s="4"/>
      <c r="I7">
        <f t="shared" si="0"/>
        <v>11092.5</v>
      </c>
      <c r="J7">
        <v>16500</v>
      </c>
      <c r="K7">
        <f t="shared" si="1"/>
        <v>6517.5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 X Close Purchase Price Calc</vt:lpstr>
      <vt:lpstr>Sheet1</vt:lpstr>
      <vt:lpstr>'1 X Close Purchase Price Calc'!Print_Area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Print</dc:title>
  <dc:creator>JoshHeinrich</dc:creator>
  <cp:lastModifiedBy>Josh Heinrich</cp:lastModifiedBy>
  <cp:lastPrinted>2024-11-05T14:49:50Z</cp:lastPrinted>
  <dcterms:created xsi:type="dcterms:W3CDTF">2024-06-12T14:37:02Z</dcterms:created>
  <dcterms:modified xsi:type="dcterms:W3CDTF">2024-11-05T14:51:21Z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2024-06-12T00:00:00Z</vt:filetime>
  </property>
  <property fmtid="{D5CDD505-2E9C-101B-9397-08002B2CF9AE}" pid="3" name="Creator">
    <vt:lpwstr>PScript5.dll Version 5.2.2</vt:lpwstr>
  </property>
  <property fmtid="{D5CDD505-2E9C-101B-9397-08002B2CF9AE}" pid="4" name="LastSaved">
    <vt:filetime>2024-06-12T00:00:00Z</vt:filetime>
  </property>
  <property fmtid="{D5CDD505-2E9C-101B-9397-08002B2CF9AE}" pid="5" name="Producer">
    <vt:lpwstr>Acrobat Distiller 24.0 (Windows)</vt:lpwstr>
  </property>
</Properties>
</file>